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12525" firstSheet="1" activeTab="1"/>
  </bookViews>
  <sheets>
    <sheet name="Soupiska" sheetId="1" state="hidden" r:id="rId1"/>
    <sheet name="Přehled smluv a faktur" sheetId="2" r:id="rId2"/>
    <sheet name="Rozúčtování na řádky" sheetId="3" r:id="rId3"/>
    <sheet name="Závěrečné vyhodnocení" sheetId="4" state="hidden" r:id="rId4"/>
    <sheet name="číselníky" sheetId="5" state="hidden" r:id="rId5"/>
  </sheets>
  <definedNames>
    <definedName name="_xlnm._FilterDatabase" localSheetId="0" hidden="1">'Soupiska'!$I$11:$J$12</definedName>
    <definedName name="INV">'číselníky'!$B$1:$B$42</definedName>
    <definedName name="_xlnm.Print_Titles" localSheetId="1">'Přehled smluv a faktur'!$5:$6</definedName>
    <definedName name="NEINV">'číselníky'!$A$1:$A$51</definedName>
    <definedName name="_xlnm.Print_Area" localSheetId="1">'Přehled smluv a faktur'!$A$2:$Q$130</definedName>
    <definedName name="způsobilost">'číselníky'!$C$1:$C$2</definedName>
  </definedNames>
  <calcPr fullCalcOnLoad="1"/>
</workbook>
</file>

<file path=xl/comments1.xml><?xml version="1.0" encoding="utf-8"?>
<comments xmlns="http://schemas.openxmlformats.org/spreadsheetml/2006/main">
  <authors>
    <author>DvorakovaL</author>
    <author>dvorakoval</author>
  </authors>
  <commentList>
    <comment ref="K11" authorId="0">
      <text>
        <r>
          <rPr>
            <sz val="10"/>
            <rFont val="Tahoma"/>
            <family val="2"/>
          </rPr>
          <t>Automaticky je nastaveno 19 %. Pokud je skutečnost jiná, lze změnit ručně přepsáním vzorečku.
DPH uvádějte ke každé faktuře, neuvádějte ji do zvláštní kapitoly rozpočtu. 
DPH celkem se zobrazí ve spodním součtovém řádku soupisky.</t>
        </r>
      </text>
    </comment>
    <comment ref="H11" authorId="1">
      <text>
        <r>
          <rPr>
            <sz val="8"/>
            <rFont val="Tahoma"/>
            <family val="2"/>
          </rPr>
          <t xml:space="preserve">Jak je výdaj zaúčtován v účetnictví organizace (jako investiční nebo neinvestiční)
</t>
        </r>
      </text>
    </comment>
    <comment ref="C11" authorId="1">
      <text>
        <r>
          <rPr>
            <sz val="8"/>
            <rFont val="Tahoma"/>
            <family val="2"/>
          </rPr>
          <t xml:space="preserve">kód podle excelovského rozpočtu, který je přílohou Smlouvy o financování/Podmínek, např. 1.1. nebo 4.3 </t>
        </r>
      </text>
    </comment>
    <comment ref="T10" authorId="1">
      <text>
        <r>
          <rPr>
            <sz val="8"/>
            <rFont val="Tahoma"/>
            <family val="2"/>
          </rPr>
          <t xml:space="preserve">do sloupce příslušného zdroje, ze kterého je uznatelný výdaj financován, zkopírovat částku v Kč
</t>
        </r>
      </text>
    </comment>
    <comment ref="M12" authorId="1">
      <text>
        <r>
          <rPr>
            <sz val="8"/>
            <rFont val="Tahoma"/>
            <family val="2"/>
          </rPr>
          <t xml:space="preserve">uvést částku, o kterou byl výdaj zkrácen (tedy ne částku po zkrácení) </t>
        </r>
        <r>
          <rPr>
            <sz val="8"/>
            <color indexed="10"/>
            <rFont val="Tahoma"/>
            <family val="2"/>
          </rPr>
          <t>tj. částka s mínusem.</t>
        </r>
        <r>
          <rPr>
            <sz val="8"/>
            <rFont val="Tahoma"/>
            <family val="2"/>
          </rPr>
          <t xml:space="preserve">
Suma korekcí výdajů je ve spodním součtovém řádku soupisky
</t>
        </r>
      </text>
    </comment>
    <comment ref="N12" authorId="1">
      <text>
        <r>
          <rPr>
            <sz val="8"/>
            <rFont val="Tahoma"/>
            <family val="2"/>
          </rPr>
          <t xml:space="preserve">uvést částku, o kterou bylo DPH zkráceno (tedy ne částku po zkrácení), </t>
        </r>
        <r>
          <rPr>
            <sz val="8"/>
            <color indexed="10"/>
            <rFont val="Tahoma"/>
            <family val="2"/>
          </rPr>
          <t xml:space="preserve">tj. částka s mínusem.
</t>
        </r>
        <r>
          <rPr>
            <sz val="8"/>
            <rFont val="Tahoma"/>
            <family val="2"/>
          </rPr>
          <t>Suma korekcí DPH je ve spodním součtovém řádku soupisky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Autor</author>
    <author>Kučerová Jana, Ing. (MPSV)</author>
  </authors>
  <commentList>
    <comment ref="F5" authorId="0">
      <text>
        <r>
          <rPr>
            <sz val="8"/>
            <rFont val="Tahoma"/>
            <family val="2"/>
          </rPr>
          <t xml:space="preserve">Datum uznatelného zdanitelného plnění
</t>
        </r>
      </text>
    </comment>
    <comment ref="K3" authorId="1">
      <text>
        <r>
          <rPr>
            <b/>
            <sz val="9"/>
            <rFont val="Tahoma"/>
            <family val="2"/>
          </rPr>
          <t>Kučerová Jana, Ing. (MPSV):Doplňte</t>
        </r>
        <r>
          <rPr>
            <sz val="9"/>
            <rFont val="Tahoma"/>
            <family val="2"/>
          </rPr>
          <t xml:space="preserve">
% podíl výše vlastních zdrojů k celkovým uznatelným výdajům dle podmínek RoD
</t>
        </r>
      </text>
    </comment>
    <comment ref="L3" authorId="1">
      <text>
        <r>
          <rPr>
            <b/>
            <sz val="9"/>
            <rFont val="Tahoma"/>
            <family val="2"/>
          </rPr>
          <t>Kučerová Jana, Ing. (MPSV):</t>
        </r>
        <r>
          <rPr>
            <sz val="9"/>
            <rFont val="Tahoma"/>
            <family val="2"/>
          </rPr>
          <t xml:space="preserve">
Doplňte % podíl výše dotace k celkovým uznatelným výdajům 
dle podmínek RoD
</t>
        </r>
      </text>
    </comment>
    <comment ref="M3" authorId="1">
      <text>
        <r>
          <rPr>
            <b/>
            <sz val="9"/>
            <rFont val="Tahoma"/>
            <family val="2"/>
          </rPr>
          <t xml:space="preserve">Kučerová Jana, Ing. (MPSV): Vlastní zdroje dle
</t>
        </r>
        <r>
          <rPr>
            <sz val="9"/>
            <rFont val="Tahoma"/>
            <family val="2"/>
          </rPr>
          <t xml:space="preserve"> RoD
</t>
        </r>
      </text>
    </comment>
    <comment ref="O3" authorId="1">
      <text>
        <r>
          <rPr>
            <b/>
            <sz val="9"/>
            <rFont val="Tahoma"/>
            <family val="2"/>
          </rPr>
          <t>Kučerová Jana, Ing. (MPSV): Dotace dle</t>
        </r>
        <r>
          <rPr>
            <sz val="9"/>
            <rFont val="Tahoma"/>
            <family val="2"/>
          </rPr>
          <t xml:space="preserve"> RoD
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A41" authorId="0">
      <text>
        <r>
          <rPr>
            <sz val="8"/>
            <rFont val="Tahoma"/>
            <family val="2"/>
          </rPr>
          <t>např. kolaudační souhlas, předávací protokol</t>
        </r>
      </text>
    </comment>
  </commentList>
</comments>
</file>

<file path=xl/sharedStrings.xml><?xml version="1.0" encoding="utf-8"?>
<sst xmlns="http://schemas.openxmlformats.org/spreadsheetml/2006/main" count="403" uniqueCount="270">
  <si>
    <t>Dodavatel</t>
  </si>
  <si>
    <t>Kód výdaje</t>
  </si>
  <si>
    <t>Korekce dokladů v Kč</t>
  </si>
  <si>
    <t>Státní rozpočet</t>
  </si>
  <si>
    <t>Strukturální fondy</t>
  </si>
  <si>
    <t xml:space="preserve">Název dodavatele </t>
  </si>
  <si>
    <t>111 22 333</t>
  </si>
  <si>
    <t>dd.mm.rr</t>
  </si>
  <si>
    <t>x</t>
  </si>
  <si>
    <t>Částka celkem</t>
  </si>
  <si>
    <t>Obecní zdroje</t>
  </si>
  <si>
    <t>Soukromé zdroje</t>
  </si>
  <si>
    <t>Krajské zdroje</t>
  </si>
  <si>
    <t xml:space="preserve">Zdroj financování </t>
  </si>
  <si>
    <t>Jiné zdroje (upřesnit)</t>
  </si>
  <si>
    <t>Číslo dokladu (faktury)</t>
  </si>
  <si>
    <t>x.y</t>
  </si>
  <si>
    <t>IČO</t>
  </si>
  <si>
    <t>Datum úhrady</t>
  </si>
  <si>
    <t>Datum uznatel. zdanitel.  plnění (DUZP)</t>
  </si>
  <si>
    <t>Výdaj bez DPH v Kč</t>
  </si>
  <si>
    <t>DPH v Kč</t>
  </si>
  <si>
    <t>Titul, jméno, příjmení:</t>
  </si>
  <si>
    <t>Datum:</t>
  </si>
  <si>
    <t>Podpis, razítko:</t>
  </si>
  <si>
    <t>Zkontrolovat a případnou korekci provedl (titul, jméno, příjmení, funkce):</t>
  </si>
  <si>
    <t>Název:</t>
  </si>
  <si>
    <t>Korekci kontroloval a schválil (titul, jméno, příjmení, funkce):</t>
  </si>
  <si>
    <t>Registrační číslo projektu:</t>
  </si>
  <si>
    <t>Číslo etapy:</t>
  </si>
  <si>
    <t>Název příjemce:</t>
  </si>
  <si>
    <t>Název projektu:</t>
  </si>
  <si>
    <t>Název etapy:</t>
  </si>
  <si>
    <t>Korekce celkem</t>
  </si>
  <si>
    <t>Suma korekcí:</t>
  </si>
  <si>
    <t>Základ:</t>
  </si>
  <si>
    <t>DPH:</t>
  </si>
  <si>
    <t>Celkem:</t>
  </si>
  <si>
    <t>Korekce DPH o částku</t>
  </si>
  <si>
    <t>Výdaj investiční (IV) nebo neinvestiční (NIV)</t>
  </si>
  <si>
    <t>NIV</t>
  </si>
  <si>
    <t xml:space="preserve">Korekce výdaje bez DPH o částku </t>
  </si>
  <si>
    <t>včetně DPH</t>
  </si>
  <si>
    <t>bez DPH</t>
  </si>
  <si>
    <t>IV                          vč.DPH</t>
  </si>
  <si>
    <t>NIV                           vč.DPH</t>
  </si>
  <si>
    <t>IV              bez DPH</t>
  </si>
  <si>
    <t>NIV            bez DPH</t>
  </si>
  <si>
    <t>Neinvestice</t>
  </si>
  <si>
    <t>Státní rozpočet (Kč)</t>
  </si>
  <si>
    <t>Strukturální fondy (Kč)</t>
  </si>
  <si>
    <t xml:space="preserve">Investice </t>
  </si>
  <si>
    <t xml:space="preserve">Celkem </t>
  </si>
  <si>
    <t xml:space="preserve">Vyplňuje příjemce </t>
  </si>
  <si>
    <t>Vyplňuje příjemce - nepovinná část</t>
  </si>
  <si>
    <t>Za příjemce:</t>
  </si>
  <si>
    <r>
      <t xml:space="preserve">197 00s </t>
    </r>
    <r>
      <rPr>
        <sz val="10"/>
        <rFont val="Arial"/>
        <family val="2"/>
      </rPr>
      <t xml:space="preserve">                      Náklady přípravy a zabezpečení akce</t>
    </r>
  </si>
  <si>
    <r>
      <t>197 01s</t>
    </r>
    <r>
      <rPr>
        <sz val="10"/>
        <rFont val="Arial"/>
        <family val="2"/>
      </rPr>
      <t xml:space="preserve">                     Mzdové náklady a povinné pojistné</t>
    </r>
  </si>
  <si>
    <r>
      <t>197 02s</t>
    </r>
    <r>
      <rPr>
        <sz val="10"/>
        <rFont val="Arial"/>
        <family val="2"/>
      </rPr>
      <t xml:space="preserve">                Náklady na materiál, vodu a energii</t>
    </r>
  </si>
  <si>
    <r>
      <t>197 03s</t>
    </r>
    <r>
      <rPr>
        <sz val="10"/>
        <rFont val="Arial"/>
        <family val="0"/>
      </rPr>
      <t xml:space="preserve">                 Náklady na nákup služeb</t>
    </r>
  </si>
  <si>
    <r>
      <t xml:space="preserve">197 04s               </t>
    </r>
    <r>
      <rPr>
        <sz val="10"/>
        <rFont val="Arial"/>
        <family val="2"/>
      </rPr>
      <t>Náklady budov a staveb</t>
    </r>
  </si>
  <si>
    <r>
      <t xml:space="preserve">197 05s                      </t>
    </r>
    <r>
      <rPr>
        <sz val="10"/>
        <rFont val="Arial"/>
        <family val="2"/>
      </rPr>
      <t>Náklady na stroje, zařízení a inventář</t>
    </r>
  </si>
  <si>
    <r>
      <t xml:space="preserve">197 06s               </t>
    </r>
    <r>
      <rPr>
        <sz val="10"/>
        <rFont val="Arial"/>
        <family val="2"/>
      </rPr>
      <t>Náklady na nehmotný majetek</t>
    </r>
  </si>
  <si>
    <r>
      <t xml:space="preserve">197 07s                      </t>
    </r>
    <r>
      <rPr>
        <sz val="10"/>
        <rFont val="Arial"/>
        <family val="2"/>
      </rPr>
      <t>Ostatní náklady realizace akce</t>
    </r>
  </si>
  <si>
    <t>Příjmy projektu během doby realizace</t>
  </si>
  <si>
    <t>Mezisoučet kapitoly 197 00s:</t>
  </si>
  <si>
    <t>Mezisoučet kapitoly 197 01s:</t>
  </si>
  <si>
    <t>Mezisoučet kapitoly 197 02s:</t>
  </si>
  <si>
    <t>Mezisoučet kapitoly 197 03s:</t>
  </si>
  <si>
    <t>Mezisoučet kapitoly 197 04s:</t>
  </si>
  <si>
    <t>Mezisoučet kapitoly 197 05s:</t>
  </si>
  <si>
    <t>Mezisoučet kapitoly 197 06s:</t>
  </si>
  <si>
    <t>Mezisoučet kapitoly 197 07s:</t>
  </si>
  <si>
    <t>Mezisoučet kapitoly Příjmy:</t>
  </si>
  <si>
    <t>Výdaj způsobilý (Z)/ nezpůsobilý (N)</t>
  </si>
  <si>
    <t>C E L K E M    D L E   příjemce způsobilé:</t>
  </si>
  <si>
    <t>Výkaz výdajů vynaložených  příjemcem - soupiska faktur</t>
  </si>
  <si>
    <t>Číslo soupisky faktur:</t>
  </si>
  <si>
    <t>Za příslušné pracoviště MPSV:</t>
  </si>
  <si>
    <r>
      <t xml:space="preserve">Celkem investiční výdaje </t>
    </r>
    <r>
      <rPr>
        <b/>
        <sz val="10"/>
        <rFont val="Arial CE"/>
        <family val="0"/>
      </rPr>
      <t>(IV)</t>
    </r>
    <r>
      <rPr>
        <sz val="10"/>
        <rFont val="Arial CE"/>
        <family val="0"/>
      </rPr>
      <t xml:space="preserve"> (po případné korekci MPSV ČR)</t>
    </r>
  </si>
  <si>
    <r>
      <t xml:space="preserve">Celkem neinvestiční výdaje </t>
    </r>
    <r>
      <rPr>
        <b/>
        <sz val="10"/>
        <rFont val="Arial CE"/>
        <family val="0"/>
      </rPr>
      <t>(NIV)</t>
    </r>
    <r>
      <rPr>
        <sz val="10"/>
        <rFont val="Arial CE"/>
        <family val="0"/>
      </rPr>
      <t xml:space="preserve"> (po případné korekci MPSV ČR)</t>
    </r>
  </si>
  <si>
    <t>Celkové způsobilé výdaje dle MPSV ČR (je-li DPH způsobilá):</t>
  </si>
  <si>
    <t>Celkové způsobilé výdaje dle MPSV ČR (není-li DPH způsobilá):</t>
  </si>
  <si>
    <t>Vyplňuje MPSV ČR</t>
  </si>
  <si>
    <t>DUZP</t>
  </si>
  <si>
    <t>č.řádku</t>
  </si>
  <si>
    <t>Způsobilost výdaje</t>
  </si>
  <si>
    <t>Cena bez DPH</t>
  </si>
  <si>
    <t>DPH</t>
  </si>
  <si>
    <t>Cena celkem</t>
  </si>
  <si>
    <t>IČ</t>
  </si>
  <si>
    <t>NEINV</t>
  </si>
  <si>
    <t>INV</t>
  </si>
  <si>
    <t>Jméno, podpis</t>
  </si>
  <si>
    <t>Zpracoval</t>
  </si>
  <si>
    <t xml:space="preserve"> </t>
  </si>
  <si>
    <t>Schválil</t>
  </si>
  <si>
    <t>Datum</t>
  </si>
  <si>
    <t>č. řádku</t>
  </si>
  <si>
    <t>NEINVESTIČNÍ POTŘEBY</t>
  </si>
  <si>
    <t>BEZ DPH</t>
  </si>
  <si>
    <t>CENA CELKEM</t>
  </si>
  <si>
    <t>INVESTIČNÍ POTŘEBY</t>
  </si>
  <si>
    <t>Náklady dokumentace k registraci akce</t>
  </si>
  <si>
    <t>Náklady dokumentace akce</t>
  </si>
  <si>
    <t>Náklady řízení přípravy a realizace stavby</t>
  </si>
  <si>
    <t>Náklady přípravy a zabezpečení</t>
  </si>
  <si>
    <t>Ostatní platby za odvedenou práci</t>
  </si>
  <si>
    <t>Povinné pojistné placené zaměstnavatelem</t>
  </si>
  <si>
    <t>Náklady pořízení stavebních objektů</t>
  </si>
  <si>
    <t>Jiné mzdové náklady a povinné pojistné</t>
  </si>
  <si>
    <t>Náklady obnovy stavebních objektů</t>
  </si>
  <si>
    <t>Mzdové náklady a povinné pojistné</t>
  </si>
  <si>
    <t>Náklady pořízení provozních souborů ICT</t>
  </si>
  <si>
    <t>Náklady na nákup materiálu</t>
  </si>
  <si>
    <t>Náklady obnovy provozních souborů ICT</t>
  </si>
  <si>
    <t>Náklady na studenou vodu</t>
  </si>
  <si>
    <t>Náklady pořízení provozních souborů jiných než  ICT</t>
  </si>
  <si>
    <t>Náklady na teplo</t>
  </si>
  <si>
    <t>Náklady obnovy provozních souborů jiných než ICT</t>
  </si>
  <si>
    <t>Náklady na plyn</t>
  </si>
  <si>
    <t>Náklady na zajištění dodávek energií</t>
  </si>
  <si>
    <t>Náklady na elektrickou energii</t>
  </si>
  <si>
    <t>Náklady úplatného převodu budov  a staveb</t>
  </si>
  <si>
    <t>Náklady na pevná paliva</t>
  </si>
  <si>
    <t>Jiné náklady stavební a technologické části staveb</t>
  </si>
  <si>
    <t>Náklady na pohonné hmoty a maziva</t>
  </si>
  <si>
    <t>Náklady budov  a staveb</t>
  </si>
  <si>
    <t>Náklady na teplou vodu</t>
  </si>
  <si>
    <t>Náklady pořízení dopravních prostředků</t>
  </si>
  <si>
    <t>Náklady na ostatní paliva a energie</t>
  </si>
  <si>
    <t>Náklady obnovy dopravních prostředků</t>
  </si>
  <si>
    <t>Náklady na materiál, vodu a energie</t>
  </si>
  <si>
    <t>Náklady pořízení strojů, přístrojů a zařízení ICT</t>
  </si>
  <si>
    <t>Náklady na služby pošt</t>
  </si>
  <si>
    <t>Náklady obnovy strojů, přístrojů a zařízení ICT</t>
  </si>
  <si>
    <t>Náklady na telekomunikační a radiokomunikační služby</t>
  </si>
  <si>
    <t>Náklady pořízení strojů, přístrojů a zařízení jiných než ICT</t>
  </si>
  <si>
    <t>Náklady na služby bankovních ústavů</t>
  </si>
  <si>
    <t>Náklady na nájemné</t>
  </si>
  <si>
    <t>Náklady na pořízení uměleckých děl nebo předmětů</t>
  </si>
  <si>
    <t>Náklady na nájemné za půdu</t>
  </si>
  <si>
    <t>Náklady obnovy umělěckých děl nebo předmětů</t>
  </si>
  <si>
    <t>Náklady na poradenské, konzultační a právní služby</t>
  </si>
  <si>
    <t>Jiné náklady na stroje, zařízení a inventář</t>
  </si>
  <si>
    <t>Náklady na školení a vzdělávání</t>
  </si>
  <si>
    <t>Náklady na stroje, zařízení a inventář</t>
  </si>
  <si>
    <t>Náklady na služby zpracování dat</t>
  </si>
  <si>
    <t>Náklady pořízení programového vybavení</t>
  </si>
  <si>
    <t>Náklady na služby ostatní výše neuvedené</t>
  </si>
  <si>
    <t>Náklady obnovy programového vybavení</t>
  </si>
  <si>
    <t>Náklady na nákup služeb</t>
  </si>
  <si>
    <t>Náklady na ocenitelná práva</t>
  </si>
  <si>
    <t>Náklady na výsledky výzkumné a obdobné činnosti</t>
  </si>
  <si>
    <t>Jiné náklady na nehmotný majetek</t>
  </si>
  <si>
    <t>Náklady na nehnotný majetek</t>
  </si>
  <si>
    <t>Náklady na pěstitelské celky trvalých porostů</t>
  </si>
  <si>
    <t>Náklady budov a staveb</t>
  </si>
  <si>
    <t>Odvody a poplatky za odnětí zemědělské a lesní půdy</t>
  </si>
  <si>
    <t xml:space="preserve">Náklady úplatného převodu pozemků </t>
  </si>
  <si>
    <t>Úrok z úvěrů bez státní záruky</t>
  </si>
  <si>
    <t>Úroky z úvěrů se státní zárukou</t>
  </si>
  <si>
    <t>Úroky z dodavatelských úvěrů</t>
  </si>
  <si>
    <t>Náklady na nákup akcií a majetkových podílů</t>
  </si>
  <si>
    <t>Jiné výše neuvedené náklady realizace akce</t>
  </si>
  <si>
    <t>Rezerva na změny věcné</t>
  </si>
  <si>
    <t>Rezerva na změny cenové</t>
  </si>
  <si>
    <t>Rezerva na kurzové vlivy</t>
  </si>
  <si>
    <t>Jiný než výše uvedený druh rezervy</t>
  </si>
  <si>
    <t>Rezerva v nákladech</t>
  </si>
  <si>
    <t>Náklady na nehmotný majetek</t>
  </si>
  <si>
    <t>Náklady přípravy a realizace celkem</t>
  </si>
  <si>
    <t>CELKEM</t>
  </si>
  <si>
    <t>A</t>
  </si>
  <si>
    <t>N</t>
  </si>
  <si>
    <t xml:space="preserve">Plnění termínů, indikátorů a parametrů  </t>
  </si>
  <si>
    <t>Přehled vydaných registračních listů akce a stanovení výdajů včetně změn</t>
  </si>
  <si>
    <t>Název rozhodnutí</t>
  </si>
  <si>
    <t>Datum vydání</t>
  </si>
  <si>
    <t>Výše finančních prostředků SR (v mil. Kč)</t>
  </si>
  <si>
    <t>HARMONOGRAM</t>
  </si>
  <si>
    <t>Název etapy</t>
  </si>
  <si>
    <r>
      <t xml:space="preserve">Datum ukončení etapy </t>
    </r>
    <r>
      <rPr>
        <sz val="7"/>
        <rFont val="Arial"/>
        <family val="2"/>
      </rPr>
      <t>dle posledního platného rozhodnutí</t>
    </r>
  </si>
  <si>
    <t>Termín lze překročit o</t>
  </si>
  <si>
    <t>Skutečnost</t>
  </si>
  <si>
    <t>Realizace akce</t>
  </si>
  <si>
    <t>Vypracování zprávy o ZVA</t>
  </si>
  <si>
    <t>INDIKÁTORY</t>
  </si>
  <si>
    <t>Název indikátoru</t>
  </si>
  <si>
    <t>Měrná jednotka</t>
  </si>
  <si>
    <r>
      <t>Cílový rok</t>
    </r>
    <r>
      <rPr>
        <sz val="7"/>
        <rFont val="Arial"/>
        <family val="2"/>
      </rPr>
      <t xml:space="preserve"> dle posledního platného rozhodnutí</t>
    </r>
  </si>
  <si>
    <t>Závaznost indikátoru</t>
  </si>
  <si>
    <t>x=</t>
  </si>
  <si>
    <t>y=</t>
  </si>
  <si>
    <t>Cílový rok</t>
  </si>
  <si>
    <t>PARAMETRY</t>
  </si>
  <si>
    <t>Název parametru</t>
  </si>
  <si>
    <r>
      <t>Hodnota parametru</t>
    </r>
    <r>
      <rPr>
        <sz val="7"/>
        <rFont val="Arial"/>
        <family val="2"/>
      </rPr>
      <t xml:space="preserve"> dle posledního platného rozhodnutí</t>
    </r>
  </si>
  <si>
    <t>Závaznost parametru</t>
  </si>
  <si>
    <t>OSTATNÍ DOKLADY</t>
  </si>
  <si>
    <t>Název dokladu</t>
  </si>
  <si>
    <t>Datum vydání/nabytí právní moci</t>
  </si>
  <si>
    <t>Kdo vydal</t>
  </si>
  <si>
    <t>Jméno, podpis, datum</t>
  </si>
  <si>
    <t>Náklady dokumentace k registraci projektu</t>
  </si>
  <si>
    <t>Náklady dokumentace projektu</t>
  </si>
  <si>
    <t>Náklady inženýrské činnosti projektu</t>
  </si>
  <si>
    <t>Jiné náklady přípravy a zabezpečení projektu</t>
  </si>
  <si>
    <t>501s</t>
  </si>
  <si>
    <t>Náklady přípravy a zabezpečení projektu</t>
  </si>
  <si>
    <t>Mzdové náklady a platy</t>
  </si>
  <si>
    <t>503s</t>
  </si>
  <si>
    <t>505s</t>
  </si>
  <si>
    <t>507s</t>
  </si>
  <si>
    <t>Náklady pořízení stavebníhch objektů.</t>
  </si>
  <si>
    <t>509s</t>
  </si>
  <si>
    <t>Náklady obnovy strojů, přístrojů a zařízení jiných ICT</t>
  </si>
  <si>
    <t>511s</t>
  </si>
  <si>
    <t>Náklady na výsledky výzkumné a odborné činnosti</t>
  </si>
  <si>
    <t>513s</t>
  </si>
  <si>
    <t>515s</t>
  </si>
  <si>
    <t>Ostatní náklady realizace projektu</t>
  </si>
  <si>
    <t>517s</t>
  </si>
  <si>
    <t>51s</t>
  </si>
  <si>
    <t>Náklady na výkupy nemovitého majetku</t>
  </si>
  <si>
    <t>601s</t>
  </si>
  <si>
    <t>609s</t>
  </si>
  <si>
    <t>Náklady obnovy strojů, přístrojů a zařízení jiných než ICT</t>
  </si>
  <si>
    <t>611s</t>
  </si>
  <si>
    <t>613s</t>
  </si>
  <si>
    <t>615s</t>
  </si>
  <si>
    <t>617s</t>
  </si>
  <si>
    <t>61s</t>
  </si>
  <si>
    <t>Způsobilé výdaje po korekci</t>
  </si>
  <si>
    <t>Zkontroloval</t>
  </si>
  <si>
    <t>Ano</t>
  </si>
  <si>
    <t>Zdůvodnění korekce</t>
  </si>
  <si>
    <t>vlastní zdroje</t>
  </si>
  <si>
    <t>VYPLŇUJE MPSV - KOREKCE VÝDAJŮ</t>
  </si>
  <si>
    <t>Způsobilé výdaje investiční vyplacené přes příkaz - Vyúčtování vynaložených výdajů</t>
  </si>
  <si>
    <t>Způsobilé výdaje vyplacené přes příkaz</t>
  </si>
  <si>
    <t>Způsobilé výdaje nevyplacené přes příkaz</t>
  </si>
  <si>
    <t>Jméno, podpis pracovníka MPSV</t>
  </si>
  <si>
    <t>INV z příkazu</t>
  </si>
  <si>
    <t>INV bez příkazu</t>
  </si>
  <si>
    <t>Pořadové číslo soupisky</t>
  </si>
  <si>
    <t>ID EDS</t>
  </si>
  <si>
    <t>Placeno</t>
  </si>
  <si>
    <t>Podíly dle RoD</t>
  </si>
  <si>
    <t>Způsobilé výdaje investiční nevyplacené přes příkaz - Vyúčtování vynaložených výdajů</t>
  </si>
  <si>
    <t>státní rozpočet</t>
  </si>
  <si>
    <t>Vlastní zdroje %</t>
  </si>
  <si>
    <t>Státní rozpočet %</t>
  </si>
  <si>
    <t>Předmět faktury</t>
  </si>
  <si>
    <t>NNIV bez příkazu</t>
  </si>
  <si>
    <t>Ne</t>
  </si>
  <si>
    <t>Poř. číslo</t>
  </si>
  <si>
    <t>Vlastní zdroje Kč</t>
  </si>
  <si>
    <t>Požadované výdaje = ŽoP za sledované období, za které je předkládána ŽoP</t>
  </si>
  <si>
    <t>Vyučtování již vynaložených výdajů (proplaceno)za období od počátku realizace akce do posledního dne, za které je soupiska faktur předkládána</t>
  </si>
  <si>
    <t>Nezpůsobilé výdaje investiční nevyplacené přes příkaz - vyúčtování vynaložených výdajů</t>
  </si>
  <si>
    <t>Neinvestiční  výdaje nevyplacené přes příkaz  -Vyučtování vynaložených výdajů</t>
  </si>
  <si>
    <t>Název příjemce</t>
  </si>
  <si>
    <t>Název akce</t>
  </si>
  <si>
    <t>Způsobilé výdaje investiční  - Požadované výdaje</t>
  </si>
  <si>
    <t>Státní rozpočet Kč</t>
  </si>
  <si>
    <t>Celkem za sledované období</t>
  </si>
  <si>
    <t>Soupiska faktur  ŽoP  113 310</t>
  </si>
  <si>
    <t>Nezpůsobilé výdaje investiční (bez příkazu) - Požadované výdaje</t>
  </si>
  <si>
    <t>Neinvestiční  výdaje (bez příkazu)- Požadované výdaje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</si>
</sst>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;@"/>
    <numFmt numFmtId="165" formatCode="#,##0.00\ _K_č"/>
    <numFmt numFmtId="166" formatCode="#,##0.0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-405]d\.\ mmmm\ yyyy"/>
    <numFmt numFmtId="171" formatCode="dd/mm/yyyy"/>
    <numFmt numFmtId="172" formatCode="d/m/yy;@"/>
    <numFmt numFmtId="173" formatCode="###,###"/>
    <numFmt numFmtId="174" formatCode="##,###"/>
    <numFmt numFmtId="175" formatCode="#,##0.000\ _K_č"/>
    <numFmt numFmtId="176" formatCode="#,##0.00_ ;\-#,##0.00\ "/>
    <numFmt numFmtId="177" formatCode="[$¥€-2]\ #\ ##,000_);[Red]\([$€-2]\ #\ ##,000\)"/>
  </numFmts>
  <fonts count="66">
    <font>
      <sz val="10"/>
      <name val="Arial"/>
      <family val="0"/>
    </font>
    <font>
      <b/>
      <sz val="14"/>
      <name val="Arial CE"/>
      <family val="2"/>
    </font>
    <font>
      <sz val="11"/>
      <name val="Arial CE"/>
      <family val="0"/>
    </font>
    <font>
      <b/>
      <sz val="11"/>
      <name val="Arial CE"/>
      <family val="0"/>
    </font>
    <font>
      <sz val="10"/>
      <name val="Arial CE"/>
      <family val="0"/>
    </font>
    <font>
      <sz val="10"/>
      <name val="Tahoma"/>
      <family val="2"/>
    </font>
    <font>
      <sz val="8"/>
      <name val="Tahoma"/>
      <family val="2"/>
    </font>
    <font>
      <b/>
      <sz val="10"/>
      <name val="Arial CE"/>
      <family val="0"/>
    </font>
    <font>
      <sz val="10"/>
      <color indexed="10"/>
      <name val="Arial CE"/>
      <family val="0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10"/>
      <name val="Arial CE"/>
      <family val="0"/>
    </font>
    <font>
      <sz val="8"/>
      <name val="Arial"/>
      <family val="2"/>
    </font>
    <font>
      <b/>
      <sz val="10"/>
      <color indexed="10"/>
      <name val="Arial CE"/>
      <family val="0"/>
    </font>
    <font>
      <b/>
      <sz val="10"/>
      <color indexed="12"/>
      <name val="Arial CE"/>
      <family val="0"/>
    </font>
    <font>
      <sz val="8"/>
      <color indexed="10"/>
      <name val="Tahoma"/>
      <family val="2"/>
    </font>
    <font>
      <b/>
      <sz val="10"/>
      <color indexed="55"/>
      <name val="Arial"/>
      <family val="2"/>
    </font>
    <font>
      <sz val="10"/>
      <color indexed="23"/>
      <name val="Arial"/>
      <family val="2"/>
    </font>
    <font>
      <b/>
      <sz val="8"/>
      <color indexed="12"/>
      <name val="Arial"/>
      <family val="2"/>
    </font>
    <font>
      <i/>
      <sz val="10"/>
      <name val="Arial CE"/>
      <family val="0"/>
    </font>
    <font>
      <sz val="7"/>
      <name val="Arial"/>
      <family val="2"/>
    </font>
    <font>
      <b/>
      <sz val="7"/>
      <name val="Arial"/>
      <family val="2"/>
    </font>
    <font>
      <b/>
      <sz val="7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indexed="9"/>
        <bgColor indexed="64"/>
      </patternFill>
    </fill>
  </fills>
  <borders count="10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 diagonalDown="1">
      <left style="hair"/>
      <right style="thin"/>
      <top>
        <color indexed="63"/>
      </top>
      <bottom style="thin"/>
      <diagonal style="hair"/>
    </border>
    <border diagonalDown="1">
      <left style="hair"/>
      <right style="hair"/>
      <top style="hair"/>
      <bottom style="hair"/>
      <diagonal style="hair"/>
    </border>
    <border>
      <left style="medium"/>
      <right>
        <color indexed="63"/>
      </right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 diagonalDown="1">
      <left style="thin"/>
      <right style="thin"/>
      <top style="thin"/>
      <bottom style="thin"/>
      <diagonal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4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5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1" fillId="19" borderId="0" applyNumberFormat="0" applyBorder="0" applyAlignment="0" applyProtection="0"/>
    <xf numFmtId="0" fontId="5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1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23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4" borderId="8" applyNumberFormat="0" applyAlignment="0" applyProtection="0"/>
    <xf numFmtId="0" fontId="62" fillId="25" borderId="8" applyNumberFormat="0" applyAlignment="0" applyProtection="0"/>
    <xf numFmtId="0" fontId="63" fillId="25" borderId="9" applyNumberFormat="0" applyAlignment="0" applyProtection="0"/>
    <xf numFmtId="0" fontId="64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</cellStyleXfs>
  <cellXfs count="625">
    <xf numFmtId="0" fontId="0" fillId="0" borderId="0" xfId="0" applyAlignment="1">
      <alignment/>
    </xf>
    <xf numFmtId="4" fontId="0" fillId="0" borderId="0" xfId="0" applyNumberFormat="1" applyAlignment="1" applyProtection="1">
      <alignment/>
      <protection hidden="1"/>
    </xf>
    <xf numFmtId="49" fontId="0" fillId="0" borderId="0" xfId="0" applyNumberFormat="1" applyAlignment="1" applyProtection="1">
      <alignment horizontal="center"/>
      <protection hidden="1"/>
    </xf>
    <xf numFmtId="49" fontId="4" fillId="0" borderId="0" xfId="0" applyNumberFormat="1" applyFont="1" applyAlignment="1" applyProtection="1">
      <alignment horizontal="center"/>
      <protection hidden="1"/>
    </xf>
    <xf numFmtId="4" fontId="4" fillId="0" borderId="0" xfId="0" applyNumberFormat="1" applyFont="1" applyAlignment="1" applyProtection="1">
      <alignment/>
      <protection hidden="1"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4" fontId="4" fillId="0" borderId="0" xfId="0" applyNumberFormat="1" applyFont="1" applyBorder="1" applyAlignment="1" applyProtection="1">
      <alignment horizontal="right" vertical="center"/>
      <protection hidden="1"/>
    </xf>
    <xf numFmtId="49" fontId="4" fillId="0" borderId="0" xfId="0" applyNumberFormat="1" applyFont="1" applyBorder="1" applyAlignment="1" applyProtection="1">
      <alignment horizontal="center" vertical="center"/>
      <protection hidden="1"/>
    </xf>
    <xf numFmtId="49" fontId="4" fillId="0" borderId="0" xfId="0" applyNumberFormat="1" applyFont="1" applyFill="1" applyBorder="1" applyAlignment="1" applyProtection="1">
      <alignment horizontal="center" vertical="center"/>
      <protection hidden="1"/>
    </xf>
    <xf numFmtId="4" fontId="4" fillId="0" borderId="0" xfId="0" applyNumberFormat="1" applyFont="1" applyFill="1" applyBorder="1" applyAlignment="1" applyProtection="1">
      <alignment vertical="center"/>
      <protection hidden="1"/>
    </xf>
    <xf numFmtId="49" fontId="4" fillId="0" borderId="0" xfId="0" applyNumberFormat="1" applyFont="1" applyBorder="1" applyAlignment="1" applyProtection="1">
      <alignment horizontal="center"/>
      <protection hidden="1"/>
    </xf>
    <xf numFmtId="4" fontId="4" fillId="0" borderId="0" xfId="0" applyNumberFormat="1" applyFont="1" applyFill="1" applyBorder="1" applyAlignment="1" applyProtection="1">
      <alignment horizontal="right"/>
      <protection hidden="1"/>
    </xf>
    <xf numFmtId="4" fontId="4" fillId="0" borderId="0" xfId="0" applyNumberFormat="1" applyFont="1" applyFill="1" applyBorder="1" applyAlignment="1" applyProtection="1">
      <alignment horizontal="center"/>
      <protection hidden="1"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3" fontId="0" fillId="0" borderId="0" xfId="0" applyNumberFormat="1" applyFont="1" applyAlignment="1" applyProtection="1">
      <alignment/>
      <protection hidden="1"/>
    </xf>
    <xf numFmtId="4" fontId="0" fillId="0" borderId="0" xfId="0" applyNumberFormat="1" applyFont="1" applyAlignment="1" applyProtection="1">
      <alignment/>
      <protection hidden="1"/>
    </xf>
    <xf numFmtId="49" fontId="0" fillId="0" borderId="0" xfId="0" applyNumberFormat="1" applyFont="1" applyAlignment="1" applyProtection="1">
      <alignment horizontal="center"/>
      <protection hidden="1"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Border="1" applyAlignment="1">
      <alignment/>
    </xf>
    <xf numFmtId="0" fontId="4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47" applyFont="1" applyFill="1" applyBorder="1" applyAlignment="1" applyProtection="1">
      <alignment vertical="top"/>
      <protection hidden="1"/>
    </xf>
    <xf numFmtId="0" fontId="7" fillId="0" borderId="0" xfId="47" applyFont="1" applyFill="1" applyBorder="1" applyAlignment="1" applyProtection="1">
      <alignment vertical="center"/>
      <protection hidden="1"/>
    </xf>
    <xf numFmtId="0" fontId="7" fillId="0" borderId="0" xfId="47" applyFont="1" applyFill="1" applyBorder="1" applyAlignment="1" applyProtection="1">
      <alignment horizontal="center" vertical="top" wrapText="1"/>
      <protection hidden="1"/>
    </xf>
    <xf numFmtId="3" fontId="4" fillId="0" borderId="0" xfId="47" applyNumberFormat="1" applyFont="1" applyFill="1" applyBorder="1" applyAlignment="1" applyProtection="1">
      <alignment vertical="top"/>
      <protection hidden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wrapText="1"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0" fillId="0" borderId="0" xfId="0" applyFont="1" applyFill="1" applyBorder="1" applyAlignment="1">
      <alignment wrapText="1"/>
    </xf>
    <xf numFmtId="3" fontId="0" fillId="0" borderId="10" xfId="0" applyNumberFormat="1" applyFont="1" applyBorder="1" applyAlignment="1" applyProtection="1">
      <alignment/>
      <protection hidden="1"/>
    </xf>
    <xf numFmtId="3" fontId="0" fillId="0" borderId="10" xfId="0" applyNumberFormat="1" applyBorder="1" applyAlignment="1" applyProtection="1">
      <alignment/>
      <protection hidden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Fill="1" applyAlignment="1">
      <alignment/>
    </xf>
    <xf numFmtId="0" fontId="1" fillId="0" borderId="0" xfId="0" applyFont="1" applyAlignment="1" applyProtection="1">
      <alignment horizontal="left"/>
      <protection hidden="1"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 horizontal="center"/>
      <protection hidden="1" locked="0"/>
    </xf>
    <xf numFmtId="3" fontId="0" fillId="0" borderId="0" xfId="0" applyNumberFormat="1" applyAlignment="1" applyProtection="1">
      <alignment/>
      <protection hidden="1" locked="0"/>
    </xf>
    <xf numFmtId="4" fontId="0" fillId="0" borderId="0" xfId="0" applyNumberFormat="1" applyAlignment="1" applyProtection="1">
      <alignment/>
      <protection hidden="1" locked="0"/>
    </xf>
    <xf numFmtId="49" fontId="0" fillId="0" borderId="0" xfId="0" applyNumberFormat="1" applyAlignment="1" applyProtection="1">
      <alignment horizontal="center"/>
      <protection hidden="1" locked="0"/>
    </xf>
    <xf numFmtId="0" fontId="9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  <protection hidden="1" locked="0"/>
    </xf>
    <xf numFmtId="0" fontId="12" fillId="0" borderId="0" xfId="0" applyFont="1" applyFill="1" applyBorder="1" applyAlignment="1" applyProtection="1">
      <alignment horizontal="center"/>
      <protection locked="0"/>
    </xf>
    <xf numFmtId="3" fontId="3" fillId="0" borderId="0" xfId="0" applyNumberFormat="1" applyFont="1" applyFill="1" applyBorder="1" applyAlignment="1" applyProtection="1">
      <alignment horizontal="center"/>
      <protection hidden="1" locked="0"/>
    </xf>
    <xf numFmtId="0" fontId="2" fillId="0" borderId="0" xfId="0" applyFont="1" applyFill="1" applyBorder="1" applyAlignment="1" applyProtection="1">
      <alignment horizontal="right"/>
      <protection hidden="1" locked="0"/>
    </xf>
    <xf numFmtId="0" fontId="2" fillId="0" borderId="0" xfId="0" applyFont="1" applyFill="1" applyBorder="1" applyAlignment="1" applyProtection="1">
      <alignment horizontal="center"/>
      <protection hidden="1" locked="0"/>
    </xf>
    <xf numFmtId="3" fontId="2" fillId="0" borderId="0" xfId="0" applyNumberFormat="1" applyFont="1" applyFill="1" applyBorder="1" applyAlignment="1" applyProtection="1">
      <alignment/>
      <protection hidden="1" locked="0"/>
    </xf>
    <xf numFmtId="0" fontId="2" fillId="0" borderId="0" xfId="0" applyFont="1" applyFill="1" applyBorder="1" applyAlignment="1" applyProtection="1">
      <alignment/>
      <protection hidden="1" locked="0"/>
    </xf>
    <xf numFmtId="4" fontId="2" fillId="0" borderId="0" xfId="0" applyNumberFormat="1" applyFont="1" applyFill="1" applyBorder="1" applyAlignment="1" applyProtection="1">
      <alignment/>
      <protection hidden="1" locked="0"/>
    </xf>
    <xf numFmtId="49" fontId="2" fillId="0" borderId="0" xfId="0" applyNumberFormat="1" applyFont="1" applyFill="1" applyBorder="1" applyAlignment="1" applyProtection="1">
      <alignment horizontal="center"/>
      <protection hidden="1" locked="0"/>
    </xf>
    <xf numFmtId="0" fontId="0" fillId="0" borderId="11" xfId="0" applyBorder="1" applyAlignment="1" applyProtection="1">
      <alignment/>
      <protection locked="0"/>
    </xf>
    <xf numFmtId="49" fontId="7" fillId="32" borderId="12" xfId="0" applyNumberFormat="1" applyFont="1" applyFill="1" applyBorder="1" applyAlignment="1" applyProtection="1">
      <alignment horizontal="center"/>
      <protection hidden="1" locked="0"/>
    </xf>
    <xf numFmtId="4" fontId="4" fillId="32" borderId="13" xfId="0" applyNumberFormat="1" applyFont="1" applyFill="1" applyBorder="1" applyAlignment="1" applyProtection="1">
      <alignment horizontal="center" vertical="center"/>
      <protection hidden="1" locked="0"/>
    </xf>
    <xf numFmtId="0" fontId="4" fillId="33" borderId="10" xfId="0" applyFont="1" applyFill="1" applyBorder="1" applyAlignment="1" applyProtection="1">
      <alignment horizontal="center" vertical="center" wrapText="1"/>
      <protection hidden="1" locked="0"/>
    </xf>
    <xf numFmtId="0" fontId="4" fillId="33" borderId="14" xfId="0" applyFont="1" applyFill="1" applyBorder="1" applyAlignment="1" applyProtection="1">
      <alignment horizontal="center" vertical="center" wrapText="1"/>
      <protection hidden="1" locked="0"/>
    </xf>
    <xf numFmtId="4" fontId="4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4" fontId="4" fillId="33" borderId="15" xfId="0" applyNumberFormat="1" applyFont="1" applyFill="1" applyBorder="1" applyAlignment="1" applyProtection="1">
      <alignment horizontal="center" vertical="center" wrapText="1"/>
      <protection hidden="1" locked="0"/>
    </xf>
    <xf numFmtId="4" fontId="4" fillId="32" borderId="15" xfId="0" applyNumberFormat="1" applyFont="1" applyFill="1" applyBorder="1" applyAlignment="1" applyProtection="1">
      <alignment horizontal="center" vertical="center" wrapText="1"/>
      <protection hidden="1" locked="0"/>
    </xf>
    <xf numFmtId="4" fontId="4" fillId="33" borderId="15" xfId="0" applyNumberFormat="1" applyFont="1" applyFill="1" applyBorder="1" applyAlignment="1" applyProtection="1">
      <alignment horizontal="center" vertical="top" wrapText="1"/>
      <protection hidden="1" locked="0"/>
    </xf>
    <xf numFmtId="4" fontId="4" fillId="33" borderId="10" xfId="0" applyNumberFormat="1" applyFont="1" applyFill="1" applyBorder="1" applyAlignment="1" applyProtection="1">
      <alignment horizontal="center" vertical="top" wrapText="1"/>
      <protection hidden="1" locked="0"/>
    </xf>
    <xf numFmtId="49" fontId="0" fillId="0" borderId="14" xfId="0" applyNumberFormat="1" applyFont="1" applyBorder="1" applyAlignment="1" applyProtection="1">
      <alignment/>
      <protection locked="0"/>
    </xf>
    <xf numFmtId="49" fontId="4" fillId="0" borderId="10" xfId="0" applyNumberFormat="1" applyFont="1" applyBorder="1" applyAlignment="1" applyProtection="1">
      <alignment horizontal="center" vertical="center"/>
      <protection hidden="1" locked="0"/>
    </xf>
    <xf numFmtId="49" fontId="4" fillId="0" borderId="14" xfId="0" applyNumberFormat="1" applyFont="1" applyBorder="1" applyAlignment="1" applyProtection="1">
      <alignment vertical="center"/>
      <protection hidden="1" locked="0"/>
    </xf>
    <xf numFmtId="49" fontId="4" fillId="0" borderId="10" xfId="0" applyNumberFormat="1" applyFont="1" applyBorder="1" applyAlignment="1" applyProtection="1">
      <alignment vertical="center"/>
      <protection hidden="1" locked="0"/>
    </xf>
    <xf numFmtId="49" fontId="4" fillId="0" borderId="15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15" xfId="0" applyNumberFormat="1" applyFont="1" applyFill="1" applyBorder="1" applyAlignment="1" applyProtection="1">
      <alignment horizontal="right" vertical="center" wrapText="1"/>
      <protection hidden="1" locked="0"/>
    </xf>
    <xf numFmtId="165" fontId="4" fillId="0" borderId="10" xfId="0" applyNumberFormat="1" applyFont="1" applyBorder="1" applyAlignment="1" applyProtection="1">
      <alignment vertical="center"/>
      <protection hidden="1" locked="0"/>
    </xf>
    <xf numFmtId="40" fontId="4" fillId="34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4" fillId="34" borderId="10" xfId="0" applyNumberFormat="1" applyFont="1" applyFill="1" applyBorder="1" applyAlignment="1" applyProtection="1">
      <alignment vertical="center"/>
      <protection hidden="1" locked="0"/>
    </xf>
    <xf numFmtId="2" fontId="4" fillId="32" borderId="15" xfId="0" applyNumberFormat="1" applyFont="1" applyFill="1" applyBorder="1" applyAlignment="1" applyProtection="1">
      <alignment vertical="center"/>
      <protection hidden="1" locked="0"/>
    </xf>
    <xf numFmtId="2" fontId="4" fillId="32" borderId="15" xfId="0" applyNumberFormat="1" applyFont="1" applyFill="1" applyBorder="1" applyAlignment="1" applyProtection="1">
      <alignment horizontal="right" vertical="center"/>
      <protection hidden="1" locked="0"/>
    </xf>
    <xf numFmtId="165" fontId="4" fillId="0" borderId="15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10" xfId="0" applyNumberFormat="1" applyFont="1" applyFill="1" applyBorder="1" applyAlignment="1" applyProtection="1">
      <alignment horizontal="center" vertical="top" wrapText="1"/>
      <protection hidden="1" locked="0"/>
    </xf>
    <xf numFmtId="49" fontId="0" fillId="0" borderId="14" xfId="0" applyNumberFormat="1" applyFont="1" applyBorder="1" applyAlignment="1" applyProtection="1">
      <alignment horizontal="center" vertical="center" textRotation="90"/>
      <protection locked="0"/>
    </xf>
    <xf numFmtId="49" fontId="0" fillId="0" borderId="10" xfId="0" applyNumberFormat="1" applyBorder="1" applyAlignment="1" applyProtection="1">
      <alignment/>
      <protection locked="0"/>
    </xf>
    <xf numFmtId="49" fontId="4" fillId="0" borderId="10" xfId="0" applyNumberFormat="1" applyFont="1" applyFill="1" applyBorder="1" applyAlignment="1" applyProtection="1">
      <alignment horizontal="center" vertical="center"/>
      <protection hidden="1" locked="0"/>
    </xf>
    <xf numFmtId="165" fontId="4" fillId="0" borderId="10" xfId="0" applyNumberFormat="1" applyFont="1" applyBorder="1" applyAlignment="1" applyProtection="1">
      <alignment horizontal="right" vertical="center"/>
      <protection hidden="1" locked="0"/>
    </xf>
    <xf numFmtId="40" fontId="4" fillId="34" borderId="10" xfId="0" applyNumberFormat="1" applyFont="1" applyFill="1" applyBorder="1" applyAlignment="1" applyProtection="1">
      <alignment vertical="center"/>
      <protection hidden="1" locked="0"/>
    </xf>
    <xf numFmtId="49" fontId="4" fillId="0" borderId="15" xfId="0" applyNumberFormat="1" applyFont="1" applyFill="1" applyBorder="1" applyAlignment="1" applyProtection="1">
      <alignment horizontal="center" vertical="center"/>
      <protection hidden="1" locked="0"/>
    </xf>
    <xf numFmtId="49" fontId="0" fillId="0" borderId="16" xfId="0" applyNumberFormat="1" applyFont="1" applyBorder="1" applyAlignment="1" applyProtection="1">
      <alignment horizontal="center" vertical="center" textRotation="90"/>
      <protection locked="0"/>
    </xf>
    <xf numFmtId="49" fontId="4" fillId="0" borderId="17" xfId="0" applyNumberFormat="1" applyFont="1" applyBorder="1" applyAlignment="1" applyProtection="1">
      <alignment horizontal="center" vertical="center"/>
      <protection hidden="1" locked="0"/>
    </xf>
    <xf numFmtId="49" fontId="4" fillId="0" borderId="16" xfId="0" applyNumberFormat="1" applyFont="1" applyBorder="1" applyAlignment="1" applyProtection="1">
      <alignment vertical="center"/>
      <protection hidden="1" locked="0"/>
    </xf>
    <xf numFmtId="49" fontId="4" fillId="0" borderId="17" xfId="0" applyNumberFormat="1" applyFont="1" applyBorder="1" applyAlignment="1" applyProtection="1">
      <alignment vertical="center"/>
      <protection hidden="1" locked="0"/>
    </xf>
    <xf numFmtId="49" fontId="4" fillId="0" borderId="17" xfId="0" applyNumberFormat="1" applyFont="1" applyFill="1" applyBorder="1" applyAlignment="1" applyProtection="1">
      <alignment horizontal="center" vertical="center"/>
      <protection hidden="1" locked="0"/>
    </xf>
    <xf numFmtId="165" fontId="4" fillId="0" borderId="17" xfId="0" applyNumberFormat="1" applyFont="1" applyBorder="1" applyAlignment="1" applyProtection="1">
      <alignment horizontal="right" vertical="center"/>
      <protection hidden="1" locked="0"/>
    </xf>
    <xf numFmtId="165" fontId="4" fillId="0" borderId="17" xfId="0" applyNumberFormat="1" applyFont="1" applyBorder="1" applyAlignment="1" applyProtection="1">
      <alignment vertical="center"/>
      <protection hidden="1" locked="0"/>
    </xf>
    <xf numFmtId="165" fontId="13" fillId="33" borderId="18" xfId="0" applyNumberFormat="1" applyFont="1" applyFill="1" applyBorder="1" applyAlignment="1" applyProtection="1">
      <alignment horizontal="right" vertical="center"/>
      <protection hidden="1" locked="0"/>
    </xf>
    <xf numFmtId="165" fontId="13" fillId="33" borderId="18" xfId="0" applyNumberFormat="1" applyFont="1" applyFill="1" applyBorder="1" applyAlignment="1" applyProtection="1">
      <alignment vertical="center"/>
      <protection hidden="1" locked="0"/>
    </xf>
    <xf numFmtId="165" fontId="13" fillId="33" borderId="14" xfId="0" applyNumberFormat="1" applyFont="1" applyFill="1" applyBorder="1" applyAlignment="1" applyProtection="1">
      <alignment vertical="center"/>
      <protection hidden="1" locked="0"/>
    </xf>
    <xf numFmtId="165" fontId="13" fillId="33" borderId="10" xfId="0" applyNumberFormat="1" applyFont="1" applyFill="1" applyBorder="1" applyAlignment="1" applyProtection="1">
      <alignment vertical="center"/>
      <protection hidden="1" locked="0"/>
    </xf>
    <xf numFmtId="3" fontId="4" fillId="33" borderId="10" xfId="0" applyNumberFormat="1" applyFont="1" applyFill="1" applyBorder="1" applyAlignment="1" applyProtection="1">
      <alignment horizontal="center" vertical="center"/>
      <protection hidden="1" locked="0"/>
    </xf>
    <xf numFmtId="49" fontId="12" fillId="0" borderId="19" xfId="0" applyNumberFormat="1" applyFont="1" applyBorder="1" applyAlignment="1" applyProtection="1">
      <alignment/>
      <protection locked="0"/>
    </xf>
    <xf numFmtId="49" fontId="4" fillId="0" borderId="15" xfId="0" applyNumberFormat="1" applyFont="1" applyBorder="1" applyAlignment="1" applyProtection="1">
      <alignment horizontal="center" vertical="center"/>
      <protection hidden="1" locked="0"/>
    </xf>
    <xf numFmtId="49" fontId="4" fillId="0" borderId="19" xfId="0" applyNumberFormat="1" applyFont="1" applyBorder="1" applyAlignment="1" applyProtection="1">
      <alignment vertical="center"/>
      <protection hidden="1" locked="0"/>
    </xf>
    <xf numFmtId="49" fontId="4" fillId="0" borderId="15" xfId="0" applyNumberFormat="1" applyFont="1" applyBorder="1" applyAlignment="1" applyProtection="1">
      <alignment vertical="center"/>
      <protection hidden="1" locked="0"/>
    </xf>
    <xf numFmtId="165" fontId="4" fillId="0" borderId="15" xfId="0" applyNumberFormat="1" applyFont="1" applyBorder="1" applyAlignment="1" applyProtection="1">
      <alignment horizontal="right" vertical="center"/>
      <protection hidden="1" locked="0"/>
    </xf>
    <xf numFmtId="165" fontId="4" fillId="0" borderId="15" xfId="0" applyNumberFormat="1" applyFont="1" applyBorder="1" applyAlignment="1" applyProtection="1">
      <alignment vertical="center"/>
      <protection hidden="1" locked="0"/>
    </xf>
    <xf numFmtId="49" fontId="0" fillId="0" borderId="14" xfId="0" applyNumberFormat="1" applyBorder="1" applyAlignment="1" applyProtection="1">
      <alignment horizontal="center" vertical="center" textRotation="90"/>
      <protection locked="0"/>
    </xf>
    <xf numFmtId="49" fontId="0" fillId="0" borderId="16" xfId="0" applyNumberFormat="1" applyBorder="1" applyAlignment="1" applyProtection="1">
      <alignment horizontal="center" vertical="center" textRotation="90"/>
      <protection locked="0"/>
    </xf>
    <xf numFmtId="49" fontId="0" fillId="0" borderId="19" xfId="0" applyNumberFormat="1" applyBorder="1" applyAlignment="1" applyProtection="1">
      <alignment/>
      <protection locked="0"/>
    </xf>
    <xf numFmtId="49" fontId="0" fillId="0" borderId="14" xfId="0" applyNumberFormat="1" applyBorder="1" applyAlignment="1" applyProtection="1">
      <alignment/>
      <protection locked="0"/>
    </xf>
    <xf numFmtId="49" fontId="0" fillId="0" borderId="16" xfId="0" applyNumberFormat="1" applyBorder="1" applyAlignment="1" applyProtection="1">
      <alignment/>
      <protection locked="0"/>
    </xf>
    <xf numFmtId="2" fontId="14" fillId="32" borderId="14" xfId="0" applyNumberFormat="1" applyFont="1" applyFill="1" applyBorder="1" applyAlignment="1" applyProtection="1">
      <alignment horizontal="center" vertical="center" wrapText="1"/>
      <protection locked="0"/>
    </xf>
    <xf numFmtId="2" fontId="14" fillId="32" borderId="14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/>
      <protection locked="0"/>
    </xf>
    <xf numFmtId="165" fontId="15" fillId="35" borderId="16" xfId="0" applyNumberFormat="1" applyFont="1" applyFill="1" applyBorder="1" applyAlignment="1" applyProtection="1">
      <alignment horizontal="right" vertical="center"/>
      <protection hidden="1" locked="0"/>
    </xf>
    <xf numFmtId="165" fontId="15" fillId="35" borderId="17" xfId="0" applyNumberFormat="1" applyFont="1" applyFill="1" applyBorder="1" applyAlignment="1" applyProtection="1">
      <alignment horizontal="right" vertical="center"/>
      <protection hidden="1" locked="0"/>
    </xf>
    <xf numFmtId="2" fontId="15" fillId="32" borderId="17" xfId="0" applyNumberFormat="1" applyFont="1" applyFill="1" applyBorder="1" applyAlignment="1" applyProtection="1">
      <alignment horizontal="right" vertical="center"/>
      <protection hidden="1" locked="0"/>
    </xf>
    <xf numFmtId="165" fontId="7" fillId="33" borderId="17" xfId="0" applyNumberFormat="1" applyFont="1" applyFill="1" applyBorder="1" applyAlignment="1" applyProtection="1">
      <alignment horizontal="right"/>
      <protection hidden="1" locked="0"/>
    </xf>
    <xf numFmtId="165" fontId="7" fillId="33" borderId="10" xfId="0" applyNumberFormat="1" applyFont="1" applyFill="1" applyBorder="1" applyAlignment="1" applyProtection="1">
      <alignment horizontal="right"/>
      <protection hidden="1" locked="0"/>
    </xf>
    <xf numFmtId="0" fontId="0" fillId="0" borderId="0" xfId="0" applyFill="1" applyBorder="1" applyAlignment="1" applyProtection="1">
      <alignment/>
      <protection locked="0"/>
    </xf>
    <xf numFmtId="165" fontId="7" fillId="0" borderId="0" xfId="0" applyNumberFormat="1" applyFont="1" applyFill="1" applyBorder="1" applyAlignment="1" applyProtection="1">
      <alignment vertical="center"/>
      <protection hidden="1" locked="0"/>
    </xf>
    <xf numFmtId="165" fontId="4" fillId="0" borderId="0" xfId="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 vertical="center"/>
      <protection hidden="1" locked="0"/>
    </xf>
    <xf numFmtId="0" fontId="4" fillId="0" borderId="0" xfId="0" applyFont="1" applyFill="1" applyBorder="1" applyAlignment="1" applyProtection="1">
      <alignment vertical="center"/>
      <protection hidden="1" locked="0"/>
    </xf>
    <xf numFmtId="3" fontId="4" fillId="0" borderId="0" xfId="0" applyNumberFormat="1" applyFont="1" applyFill="1" applyBorder="1" applyAlignment="1" applyProtection="1">
      <alignment vertical="center"/>
      <protection hidden="1" locked="0"/>
    </xf>
    <xf numFmtId="3" fontId="8" fillId="0" borderId="0" xfId="0" applyNumberFormat="1" applyFont="1" applyFill="1" applyBorder="1" applyAlignment="1" applyProtection="1">
      <alignment vertical="center"/>
      <protection hidden="1" locked="0"/>
    </xf>
    <xf numFmtId="0" fontId="4" fillId="0" borderId="0" xfId="0" applyFont="1" applyBorder="1" applyAlignment="1" applyProtection="1">
      <alignment horizontal="center" vertical="center"/>
      <protection hidden="1" locked="0"/>
    </xf>
    <xf numFmtId="0" fontId="4" fillId="0" borderId="0" xfId="0" applyFont="1" applyBorder="1" applyAlignment="1" applyProtection="1">
      <alignment vertical="center"/>
      <protection hidden="1" locked="0"/>
    </xf>
    <xf numFmtId="3" fontId="4" fillId="0" borderId="0" xfId="0" applyNumberFormat="1" applyFont="1" applyBorder="1" applyAlignment="1" applyProtection="1">
      <alignment vertical="center"/>
      <protection hidden="1" locked="0"/>
    </xf>
    <xf numFmtId="0" fontId="0" fillId="0" borderId="0" xfId="0" applyFill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left" vertical="center"/>
      <protection hidden="1" locked="0"/>
    </xf>
    <xf numFmtId="166" fontId="3" fillId="0" borderId="0" xfId="0" applyNumberFormat="1" applyFont="1" applyFill="1" applyBorder="1" applyAlignment="1" applyProtection="1">
      <alignment horizontal="right"/>
      <protection hidden="1" locked="0"/>
    </xf>
    <xf numFmtId="0" fontId="12" fillId="36" borderId="20" xfId="0" applyFont="1" applyFill="1" applyBorder="1" applyAlignment="1" applyProtection="1">
      <alignment/>
      <protection locked="0"/>
    </xf>
    <xf numFmtId="165" fontId="13" fillId="36" borderId="18" xfId="0" applyNumberFormat="1" applyFont="1" applyFill="1" applyBorder="1" applyAlignment="1" applyProtection="1">
      <alignment horizontal="right" vertical="center"/>
      <protection hidden="1" locked="0"/>
    </xf>
    <xf numFmtId="165" fontId="13" fillId="36" borderId="18" xfId="0" applyNumberFormat="1" applyFont="1" applyFill="1" applyBorder="1" applyAlignment="1" applyProtection="1">
      <alignment vertical="center"/>
      <protection hidden="1" locked="0"/>
    </xf>
    <xf numFmtId="165" fontId="7" fillId="36" borderId="20" xfId="0" applyNumberFormat="1" applyFont="1" applyFill="1" applyBorder="1" applyAlignment="1" applyProtection="1">
      <alignment vertical="center"/>
      <protection hidden="1" locked="0"/>
    </xf>
    <xf numFmtId="165" fontId="7" fillId="36" borderId="21" xfId="0" applyNumberFormat="1" applyFont="1" applyFill="1" applyBorder="1" applyAlignment="1" applyProtection="1">
      <alignment vertical="center"/>
      <protection hidden="1" locked="0"/>
    </xf>
    <xf numFmtId="0" fontId="14" fillId="36" borderId="22" xfId="0" applyFont="1" applyFill="1" applyBorder="1" applyAlignment="1" applyProtection="1">
      <alignment horizontal="center" vertical="center" wrapText="1"/>
      <protection locked="0"/>
    </xf>
    <xf numFmtId="0" fontId="12" fillId="36" borderId="20" xfId="0" applyFont="1" applyFill="1" applyBorder="1" applyAlignment="1" applyProtection="1">
      <alignment vertical="center"/>
      <protection locked="0"/>
    </xf>
    <xf numFmtId="165" fontId="13" fillId="36" borderId="12" xfId="0" applyNumberFormat="1" applyFont="1" applyFill="1" applyBorder="1" applyAlignment="1" applyProtection="1">
      <alignment vertical="center"/>
      <protection hidden="1" locked="0"/>
    </xf>
    <xf numFmtId="0" fontId="0" fillId="0" borderId="13" xfId="0" applyBorder="1" applyAlignment="1">
      <alignment/>
    </xf>
    <xf numFmtId="0" fontId="0" fillId="0" borderId="13" xfId="0" applyBorder="1" applyAlignment="1">
      <alignment horizontal="left" vertical="justify" shrinkToFit="1"/>
    </xf>
    <xf numFmtId="4" fontId="2" fillId="0" borderId="0" xfId="0" applyNumberFormat="1" applyFont="1" applyAlignment="1" applyProtection="1">
      <alignment shrinkToFit="1"/>
      <protection hidden="1" locked="0"/>
    </xf>
    <xf numFmtId="0" fontId="9" fillId="0" borderId="0" xfId="0" applyFont="1" applyAlignment="1">
      <alignment shrinkToFi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7" fillId="35" borderId="23" xfId="0" applyNumberFormat="1" applyFont="1" applyFill="1" applyBorder="1" applyAlignment="1" applyProtection="1">
      <alignment horizontal="center" vertical="center"/>
      <protection hidden="1"/>
    </xf>
    <xf numFmtId="49" fontId="12" fillId="35" borderId="24" xfId="0" applyNumberFormat="1" applyFont="1" applyFill="1" applyBorder="1" applyAlignment="1" applyProtection="1">
      <alignment horizontal="center"/>
      <protection hidden="1"/>
    </xf>
    <xf numFmtId="49" fontId="12" fillId="35" borderId="25" xfId="0" applyNumberFormat="1" applyFont="1" applyFill="1" applyBorder="1" applyAlignment="1" applyProtection="1">
      <alignment horizontal="center"/>
      <protection hidden="1"/>
    </xf>
    <xf numFmtId="4" fontId="7" fillId="35" borderId="26" xfId="0" applyNumberFormat="1" applyFont="1" applyFill="1" applyBorder="1" applyAlignment="1" applyProtection="1">
      <alignment wrapText="1"/>
      <protection hidden="1"/>
    </xf>
    <xf numFmtId="165" fontId="4" fillId="0" borderId="27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28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29" xfId="0" applyNumberFormat="1" applyFont="1" applyFill="1" applyBorder="1" applyAlignment="1" applyProtection="1">
      <alignment horizontal="center" vertical="top" wrapText="1"/>
      <protection hidden="1" locked="0"/>
    </xf>
    <xf numFmtId="49" fontId="7" fillId="0" borderId="0" xfId="0" applyNumberFormat="1" applyFont="1" applyFill="1" applyBorder="1" applyAlignment="1" applyProtection="1">
      <alignment wrapText="1"/>
      <protection hidden="1"/>
    </xf>
    <xf numFmtId="165" fontId="4" fillId="0" borderId="0" xfId="0" applyNumberFormat="1" applyFont="1" applyFill="1" applyBorder="1" applyAlignment="1" applyProtection="1">
      <alignment horizontal="center" vertical="top" wrapText="1"/>
      <protection hidden="1" locked="0"/>
    </xf>
    <xf numFmtId="4" fontId="0" fillId="0" borderId="0" xfId="0" applyNumberFormat="1" applyFont="1" applyFill="1" applyBorder="1" applyAlignment="1" applyProtection="1">
      <alignment/>
      <protection hidden="1"/>
    </xf>
    <xf numFmtId="0" fontId="20" fillId="0" borderId="13" xfId="0" applyFont="1" applyBorder="1" applyAlignment="1" applyProtection="1">
      <alignment vertical="justify" wrapText="1" shrinkToFit="1"/>
      <protection locked="0"/>
    </xf>
    <xf numFmtId="0" fontId="14" fillId="36" borderId="30" xfId="0" applyFont="1" applyFill="1" applyBorder="1" applyAlignment="1" applyProtection="1">
      <alignment horizontal="center" vertical="center" wrapText="1"/>
      <protection locked="0"/>
    </xf>
    <xf numFmtId="2" fontId="4" fillId="0" borderId="15" xfId="0" applyNumberFormat="1" applyFont="1" applyFill="1" applyBorder="1" applyAlignment="1" applyProtection="1">
      <alignment vertical="center"/>
      <protection hidden="1" locked="0"/>
    </xf>
    <xf numFmtId="2" fontId="4" fillId="0" borderId="15" xfId="0" applyNumberFormat="1" applyFont="1" applyFill="1" applyBorder="1" applyAlignment="1" applyProtection="1">
      <alignment horizontal="right" vertical="center"/>
      <protection hidden="1" locked="0"/>
    </xf>
    <xf numFmtId="3" fontId="4" fillId="0" borderId="10" xfId="0" applyNumberFormat="1" applyFont="1" applyFill="1" applyBorder="1" applyAlignment="1" applyProtection="1">
      <alignment horizontal="center" vertical="center"/>
      <protection hidden="1"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vertical="center"/>
      <protection locked="0"/>
    </xf>
    <xf numFmtId="165" fontId="4" fillId="0" borderId="22" xfId="0" applyNumberFormat="1" applyFont="1" applyBorder="1" applyAlignment="1" applyProtection="1">
      <alignment vertical="center"/>
      <protection hidden="1" locked="0"/>
    </xf>
    <xf numFmtId="165" fontId="21" fillId="0" borderId="17" xfId="0" applyNumberFormat="1" applyFont="1" applyFill="1" applyBorder="1" applyAlignment="1" applyProtection="1">
      <alignment horizontal="right" vertical="center"/>
      <protection hidden="1" locked="0"/>
    </xf>
    <xf numFmtId="165" fontId="21" fillId="34" borderId="14" xfId="0" applyNumberFormat="1" applyFont="1" applyFill="1" applyBorder="1" applyAlignment="1" applyProtection="1">
      <alignment vertical="center"/>
      <protection hidden="1" locked="0"/>
    </xf>
    <xf numFmtId="165" fontId="21" fillId="34" borderId="10" xfId="0" applyNumberFormat="1" applyFont="1" applyFill="1" applyBorder="1" applyAlignment="1" applyProtection="1">
      <alignment vertical="center"/>
      <protection hidden="1"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justify" shrinkToFit="1"/>
    </xf>
    <xf numFmtId="0" fontId="20" fillId="0" borderId="0" xfId="0" applyFont="1" applyBorder="1" applyAlignment="1" applyProtection="1">
      <alignment vertical="justify" wrapText="1" shrinkToFit="1"/>
      <protection locked="0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/>
    </xf>
    <xf numFmtId="44" fontId="23" fillId="0" borderId="0" xfId="0" applyNumberFormat="1" applyFont="1" applyBorder="1" applyAlignment="1">
      <alignment horizontal="center"/>
    </xf>
    <xf numFmtId="44" fontId="24" fillId="0" borderId="0" xfId="0" applyNumberFormat="1" applyFont="1" applyBorder="1" applyAlignment="1">
      <alignment horizontal="center"/>
    </xf>
    <xf numFmtId="0" fontId="25" fillId="4" borderId="31" xfId="0" applyFont="1" applyFill="1" applyBorder="1" applyAlignment="1">
      <alignment/>
    </xf>
    <xf numFmtId="0" fontId="26" fillId="0" borderId="0" xfId="0" applyFont="1" applyAlignment="1">
      <alignment/>
    </xf>
    <xf numFmtId="0" fontId="26" fillId="0" borderId="31" xfId="0" applyFont="1" applyBorder="1" applyAlignment="1">
      <alignment/>
    </xf>
    <xf numFmtId="0" fontId="25" fillId="0" borderId="31" xfId="0" applyFont="1" applyBorder="1" applyAlignment="1">
      <alignment horizontal="right"/>
    </xf>
    <xf numFmtId="0" fontId="25" fillId="0" borderId="31" xfId="0" applyFont="1" applyBorder="1" applyAlignment="1">
      <alignment horizontal="center"/>
    </xf>
    <xf numFmtId="173" fontId="26" fillId="0" borderId="31" xfId="0" applyNumberFormat="1" applyFont="1" applyBorder="1" applyAlignment="1">
      <alignment/>
    </xf>
    <xf numFmtId="44" fontId="26" fillId="0" borderId="31" xfId="39" applyFont="1" applyBorder="1" applyAlignment="1">
      <alignment/>
    </xf>
    <xf numFmtId="174" fontId="25" fillId="0" borderId="31" xfId="0" applyNumberFormat="1" applyFont="1" applyBorder="1" applyAlignment="1">
      <alignment/>
    </xf>
    <xf numFmtId="0" fontId="25" fillId="0" borderId="31" xfId="0" applyFont="1" applyBorder="1" applyAlignment="1">
      <alignment/>
    </xf>
    <xf numFmtId="44" fontId="25" fillId="0" borderId="31" xfId="39" applyFont="1" applyBorder="1" applyAlignment="1">
      <alignment/>
    </xf>
    <xf numFmtId="44" fontId="25" fillId="0" borderId="31" xfId="0" applyNumberFormat="1" applyFont="1" applyBorder="1" applyAlignment="1">
      <alignment/>
    </xf>
    <xf numFmtId="174" fontId="25" fillId="0" borderId="31" xfId="0" applyNumberFormat="1" applyFont="1" applyBorder="1" applyAlignment="1">
      <alignment horizontal="left"/>
    </xf>
    <xf numFmtId="0" fontId="26" fillId="0" borderId="32" xfId="0" applyFont="1" applyBorder="1" applyAlignment="1">
      <alignment/>
    </xf>
    <xf numFmtId="0" fontId="26" fillId="0" borderId="33" xfId="0" applyFont="1" applyBorder="1" applyAlignment="1">
      <alignment/>
    </xf>
    <xf numFmtId="0" fontId="25" fillId="0" borderId="34" xfId="0" applyFont="1" applyBorder="1" applyAlignment="1">
      <alignment/>
    </xf>
    <xf numFmtId="44" fontId="25" fillId="0" borderId="35" xfId="0" applyNumberFormat="1" applyFont="1" applyBorder="1" applyAlignment="1">
      <alignment/>
    </xf>
    <xf numFmtId="44" fontId="25" fillId="0" borderId="36" xfId="0" applyNumberFormat="1" applyFont="1" applyBorder="1" applyAlignment="1">
      <alignment/>
    </xf>
    <xf numFmtId="0" fontId="25" fillId="0" borderId="37" xfId="0" applyFont="1" applyBorder="1" applyAlignment="1">
      <alignment/>
    </xf>
    <xf numFmtId="44" fontId="25" fillId="0" borderId="38" xfId="0" applyNumberFormat="1" applyFont="1" applyBorder="1" applyAlignment="1">
      <alignment/>
    </xf>
    <xf numFmtId="0" fontId="25" fillId="0" borderId="39" xfId="0" applyFont="1" applyBorder="1" applyAlignment="1">
      <alignment/>
    </xf>
    <xf numFmtId="44" fontId="25" fillId="0" borderId="40" xfId="0" applyNumberFormat="1" applyFont="1" applyBorder="1" applyAlignment="1">
      <alignment/>
    </xf>
    <xf numFmtId="44" fontId="25" fillId="0" borderId="41" xfId="0" applyNumberFormat="1" applyFont="1" applyBorder="1" applyAlignment="1">
      <alignment/>
    </xf>
    <xf numFmtId="44" fontId="26" fillId="0" borderId="0" xfId="0" applyNumberFormat="1" applyFont="1" applyAlignment="1">
      <alignment/>
    </xf>
    <xf numFmtId="0" fontId="23" fillId="0" borderId="0" xfId="0" applyFont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14" fontId="22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/>
    </xf>
    <xf numFmtId="49" fontId="23" fillId="4" borderId="17" xfId="0" applyNumberFormat="1" applyFont="1" applyFill="1" applyBorder="1" applyAlignment="1">
      <alignment/>
    </xf>
    <xf numFmtId="14" fontId="23" fillId="4" borderId="17" xfId="0" applyNumberFormat="1" applyFont="1" applyFill="1" applyBorder="1" applyAlignment="1">
      <alignment horizontal="left"/>
    </xf>
    <xf numFmtId="49" fontId="22" fillId="0" borderId="42" xfId="0" applyNumberFormat="1" applyFont="1" applyBorder="1" applyAlignment="1">
      <alignment/>
    </xf>
    <xf numFmtId="14" fontId="22" fillId="0" borderId="42" xfId="0" applyNumberFormat="1" applyFont="1" applyBorder="1" applyAlignment="1">
      <alignment horizontal="left"/>
    </xf>
    <xf numFmtId="49" fontId="22" fillId="0" borderId="43" xfId="0" applyNumberFormat="1" applyFont="1" applyBorder="1" applyAlignment="1">
      <alignment/>
    </xf>
    <xf numFmtId="14" fontId="22" fillId="0" borderId="43" xfId="0" applyNumberFormat="1" applyFont="1" applyBorder="1" applyAlignment="1">
      <alignment horizontal="left"/>
    </xf>
    <xf numFmtId="49" fontId="22" fillId="0" borderId="44" xfId="0" applyNumberFormat="1" applyFont="1" applyBorder="1" applyAlignment="1">
      <alignment/>
    </xf>
    <xf numFmtId="14" fontId="22" fillId="0" borderId="44" xfId="0" applyNumberFormat="1" applyFont="1" applyBorder="1" applyAlignment="1">
      <alignment horizontal="left"/>
    </xf>
    <xf numFmtId="49" fontId="22" fillId="0" borderId="45" xfId="0" applyNumberFormat="1" applyFont="1" applyBorder="1" applyAlignment="1">
      <alignment/>
    </xf>
    <xf numFmtId="14" fontId="22" fillId="0" borderId="45" xfId="0" applyNumberFormat="1" applyFont="1" applyBorder="1" applyAlignment="1">
      <alignment horizontal="left"/>
    </xf>
    <xf numFmtId="14" fontId="22" fillId="0" borderId="0" xfId="0" applyNumberFormat="1" applyFont="1" applyAlignment="1">
      <alignment horizontal="right"/>
    </xf>
    <xf numFmtId="49" fontId="23" fillId="0" borderId="0" xfId="0" applyNumberFormat="1" applyFont="1" applyAlignment="1">
      <alignment/>
    </xf>
    <xf numFmtId="0" fontId="23" fillId="4" borderId="46" xfId="0" applyFont="1" applyFill="1" applyBorder="1" applyAlignment="1">
      <alignment horizontal="center" vertical="center"/>
    </xf>
    <xf numFmtId="0" fontId="23" fillId="4" borderId="11" xfId="0" applyFont="1" applyFill="1" applyBorder="1" applyAlignment="1">
      <alignment horizontal="center" vertical="center" wrapText="1"/>
    </xf>
    <xf numFmtId="0" fontId="23" fillId="4" borderId="10" xfId="0" applyFont="1" applyFill="1" applyBorder="1" applyAlignment="1">
      <alignment horizontal="center" vertical="center" wrapText="1"/>
    </xf>
    <xf numFmtId="49" fontId="23" fillId="4" borderId="17" xfId="0" applyNumberFormat="1" applyFont="1" applyFill="1" applyBorder="1" applyAlignment="1">
      <alignment horizontal="center" vertical="center"/>
    </xf>
    <xf numFmtId="49" fontId="22" fillId="0" borderId="30" xfId="0" applyNumberFormat="1" applyFont="1" applyBorder="1" applyAlignment="1">
      <alignment horizontal="center" vertical="center"/>
    </xf>
    <xf numFmtId="0" fontId="22" fillId="0" borderId="47" xfId="0" applyFont="1" applyBorder="1" applyAlignment="1">
      <alignment horizontal="left" vertical="center" wrapText="1"/>
    </xf>
    <xf numFmtId="14" fontId="22" fillId="0" borderId="44" xfId="0" applyNumberFormat="1" applyFont="1" applyBorder="1" applyAlignment="1">
      <alignment horizontal="center"/>
    </xf>
    <xf numFmtId="49" fontId="22" fillId="0" borderId="48" xfId="0" applyNumberFormat="1" applyFont="1" applyBorder="1" applyAlignment="1">
      <alignment horizontal="center"/>
    </xf>
    <xf numFmtId="49" fontId="22" fillId="0" borderId="44" xfId="0" applyNumberFormat="1" applyFont="1" applyBorder="1" applyAlignment="1">
      <alignment horizontal="center"/>
    </xf>
    <xf numFmtId="49" fontId="22" fillId="0" borderId="30" xfId="0" applyNumberFormat="1" applyFont="1" applyBorder="1" applyAlignment="1">
      <alignment horizontal="center"/>
    </xf>
    <xf numFmtId="0" fontId="22" fillId="0" borderId="49" xfId="0" applyFont="1" applyBorder="1" applyAlignment="1">
      <alignment/>
    </xf>
    <xf numFmtId="14" fontId="22" fillId="0" borderId="45" xfId="0" applyNumberFormat="1" applyFont="1" applyBorder="1" applyAlignment="1">
      <alignment horizontal="center"/>
    </xf>
    <xf numFmtId="49" fontId="22" fillId="0" borderId="50" xfId="0" applyNumberFormat="1" applyFont="1" applyBorder="1" applyAlignment="1">
      <alignment horizontal="center"/>
    </xf>
    <xf numFmtId="49" fontId="22" fillId="0" borderId="45" xfId="0" applyNumberFormat="1" applyFont="1" applyBorder="1" applyAlignment="1">
      <alignment horizontal="center"/>
    </xf>
    <xf numFmtId="14" fontId="22" fillId="0" borderId="0" xfId="0" applyNumberFormat="1" applyFont="1" applyBorder="1" applyAlignment="1">
      <alignment horizontal="center"/>
    </xf>
    <xf numFmtId="49" fontId="22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/>
    </xf>
    <xf numFmtId="0" fontId="23" fillId="4" borderId="10" xfId="0" applyFont="1" applyFill="1" applyBorder="1" applyAlignment="1">
      <alignment horizontal="center" vertical="center"/>
    </xf>
    <xf numFmtId="49" fontId="23" fillId="4" borderId="10" xfId="0" applyNumberFormat="1" applyFont="1" applyFill="1" applyBorder="1" applyAlignment="1">
      <alignment horizontal="center" vertical="center"/>
    </xf>
    <xf numFmtId="0" fontId="22" fillId="0" borderId="46" xfId="0" applyFont="1" applyBorder="1" applyAlignment="1">
      <alignment/>
    </xf>
    <xf numFmtId="49" fontId="22" fillId="0" borderId="17" xfId="0" applyNumberFormat="1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47" xfId="0" applyFont="1" applyBorder="1" applyAlignment="1">
      <alignment/>
    </xf>
    <xf numFmtId="3" fontId="22" fillId="0" borderId="44" xfId="0" applyNumberFormat="1" applyFont="1" applyBorder="1" applyAlignment="1">
      <alignment horizontal="center"/>
    </xf>
    <xf numFmtId="0" fontId="22" fillId="0" borderId="44" xfId="0" applyFont="1" applyBorder="1" applyAlignment="1">
      <alignment/>
    </xf>
    <xf numFmtId="0" fontId="22" fillId="0" borderId="51" xfId="0" applyFont="1" applyBorder="1" applyAlignment="1">
      <alignment/>
    </xf>
    <xf numFmtId="49" fontId="22" fillId="0" borderId="15" xfId="0" applyNumberFormat="1" applyFont="1" applyBorder="1" applyAlignment="1">
      <alignment horizontal="center"/>
    </xf>
    <xf numFmtId="3" fontId="22" fillId="0" borderId="15" xfId="0" applyNumberFormat="1" applyFont="1" applyBorder="1" applyAlignment="1">
      <alignment horizontal="center"/>
    </xf>
    <xf numFmtId="0" fontId="22" fillId="0" borderId="15" xfId="0" applyFont="1" applyBorder="1" applyAlignment="1">
      <alignment/>
    </xf>
    <xf numFmtId="0" fontId="22" fillId="0" borderId="44" xfId="0" applyFont="1" applyBorder="1" applyAlignment="1">
      <alignment horizontal="center"/>
    </xf>
    <xf numFmtId="3" fontId="22" fillId="0" borderId="45" xfId="0" applyNumberFormat="1" applyFont="1" applyBorder="1" applyAlignment="1">
      <alignment horizontal="center"/>
    </xf>
    <xf numFmtId="0" fontId="22" fillId="0" borderId="45" xfId="0" applyFont="1" applyBorder="1" applyAlignment="1">
      <alignment horizontal="center"/>
    </xf>
    <xf numFmtId="0" fontId="22" fillId="0" borderId="52" xfId="0" applyFont="1" applyBorder="1" applyAlignment="1">
      <alignment/>
    </xf>
    <xf numFmtId="49" fontId="22" fillId="0" borderId="52" xfId="0" applyNumberFormat="1" applyFont="1" applyBorder="1" applyAlignment="1">
      <alignment horizontal="center"/>
    </xf>
    <xf numFmtId="3" fontId="22" fillId="0" borderId="52" xfId="0" applyNumberFormat="1" applyFont="1" applyBorder="1" applyAlignment="1">
      <alignment horizontal="center"/>
    </xf>
    <xf numFmtId="0" fontId="22" fillId="0" borderId="52" xfId="0" applyFont="1" applyBorder="1" applyAlignment="1">
      <alignment horizontal="center"/>
    </xf>
    <xf numFmtId="0" fontId="22" fillId="0" borderId="13" xfId="0" applyFont="1" applyBorder="1" applyAlignment="1">
      <alignment/>
    </xf>
    <xf numFmtId="49" fontId="22" fillId="0" borderId="13" xfId="0" applyNumberFormat="1" applyFont="1" applyBorder="1" applyAlignment="1">
      <alignment horizontal="center"/>
    </xf>
    <xf numFmtId="3" fontId="22" fillId="0" borderId="13" xfId="0" applyNumberFormat="1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3" fillId="4" borderId="10" xfId="0" applyFont="1" applyFill="1" applyBorder="1" applyAlignment="1">
      <alignment horizontal="centerContinuous" vertical="center"/>
    </xf>
    <xf numFmtId="14" fontId="22" fillId="0" borderId="42" xfId="0" applyNumberFormat="1" applyFont="1" applyBorder="1" applyAlignment="1">
      <alignment/>
    </xf>
    <xf numFmtId="14" fontId="22" fillId="0" borderId="44" xfId="0" applyNumberFormat="1" applyFont="1" applyBorder="1" applyAlignment="1">
      <alignment/>
    </xf>
    <xf numFmtId="0" fontId="22" fillId="0" borderId="45" xfId="0" applyFont="1" applyBorder="1" applyAlignment="1">
      <alignment/>
    </xf>
    <xf numFmtId="0" fontId="22" fillId="0" borderId="0" xfId="0" applyFont="1" applyAlignment="1">
      <alignment horizontal="right"/>
    </xf>
    <xf numFmtId="0" fontId="12" fillId="0" borderId="0" xfId="0" applyNumberFormat="1" applyFont="1" applyAlignment="1">
      <alignment horizontal="center" vertical="center"/>
    </xf>
    <xf numFmtId="0" fontId="22" fillId="0" borderId="0" xfId="0" applyFont="1" applyBorder="1" applyAlignment="1">
      <alignment vertical="center" wrapText="1"/>
    </xf>
    <xf numFmtId="44" fontId="22" fillId="0" borderId="0" xfId="39" applyFont="1" applyBorder="1" applyAlignment="1">
      <alignment vertical="center" wrapText="1"/>
    </xf>
    <xf numFmtId="172" fontId="22" fillId="0" borderId="0" xfId="0" applyNumberFormat="1" applyFont="1" applyAlignment="1">
      <alignment/>
    </xf>
    <xf numFmtId="1" fontId="26" fillId="0" borderId="31" xfId="0" applyNumberFormat="1" applyFont="1" applyBorder="1" applyAlignment="1">
      <alignment/>
    </xf>
    <xf numFmtId="1" fontId="25" fillId="0" borderId="31" xfId="0" applyNumberFormat="1" applyFont="1" applyBorder="1" applyAlignment="1">
      <alignment/>
    </xf>
    <xf numFmtId="1" fontId="26" fillId="0" borderId="31" xfId="0" applyNumberFormat="1" applyFont="1" applyBorder="1" applyAlignment="1">
      <alignment/>
    </xf>
    <xf numFmtId="0" fontId="26" fillId="0" borderId="31" xfId="0" applyFont="1" applyBorder="1" applyAlignment="1">
      <alignment/>
    </xf>
    <xf numFmtId="44" fontId="26" fillId="0" borderId="31" xfId="39" applyFont="1" applyBorder="1" applyAlignment="1">
      <alignment/>
    </xf>
    <xf numFmtId="0" fontId="26" fillId="0" borderId="53" xfId="0" applyFont="1" applyBorder="1" applyAlignment="1">
      <alignment/>
    </xf>
    <xf numFmtId="0" fontId="26" fillId="0" borderId="0" xfId="0" applyFont="1" applyBorder="1" applyAlignment="1">
      <alignment/>
    </xf>
    <xf numFmtId="0" fontId="22" fillId="0" borderId="0" xfId="0" applyFont="1" applyAlignment="1" applyProtection="1">
      <alignment/>
      <protection locked="0"/>
    </xf>
    <xf numFmtId="1" fontId="26" fillId="0" borderId="54" xfId="0" applyNumberFormat="1" applyFont="1" applyFill="1" applyBorder="1" applyAlignment="1">
      <alignment/>
    </xf>
    <xf numFmtId="4" fontId="22" fillId="0" borderId="0" xfId="0" applyNumberFormat="1" applyFont="1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23" fillId="0" borderId="0" xfId="0" applyFont="1" applyAlignment="1">
      <alignment/>
    </xf>
    <xf numFmtId="44" fontId="23" fillId="0" borderId="0" xfId="0" applyNumberFormat="1" applyFont="1" applyBorder="1" applyAlignment="1">
      <alignment horizontal="center"/>
    </xf>
    <xf numFmtId="44" fontId="23" fillId="0" borderId="0" xfId="0" applyNumberFormat="1" applyFont="1" applyFill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55" xfId="0" applyFont="1" applyBorder="1" applyAlignment="1">
      <alignment/>
    </xf>
    <xf numFmtId="0" fontId="22" fillId="0" borderId="56" xfId="0" applyFont="1" applyBorder="1" applyAlignment="1">
      <alignment/>
    </xf>
    <xf numFmtId="165" fontId="22" fillId="0" borderId="57" xfId="0" applyNumberFormat="1" applyFont="1" applyBorder="1" applyAlignment="1" applyProtection="1">
      <alignment/>
      <protection locked="0"/>
    </xf>
    <xf numFmtId="39" fontId="22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58" xfId="0" applyFont="1" applyBorder="1" applyAlignment="1">
      <alignment/>
    </xf>
    <xf numFmtId="39" fontId="22" fillId="32" borderId="10" xfId="0" applyNumberFormat="1" applyFont="1" applyFill="1" applyBorder="1" applyAlignment="1">
      <alignment/>
    </xf>
    <xf numFmtId="0" fontId="26" fillId="0" borderId="10" xfId="0" applyFont="1" applyBorder="1" applyAlignment="1" applyProtection="1">
      <alignment/>
      <protection locked="0"/>
    </xf>
    <xf numFmtId="0" fontId="26" fillId="0" borderId="10" xfId="39" applyNumberFormat="1" applyFont="1" applyBorder="1" applyAlignment="1" applyProtection="1">
      <alignment/>
      <protection locked="0"/>
    </xf>
    <xf numFmtId="172" fontId="26" fillId="0" borderId="10" xfId="39" applyNumberFormat="1" applyFont="1" applyBorder="1" applyAlignment="1" applyProtection="1">
      <alignment/>
      <protection locked="0"/>
    </xf>
    <xf numFmtId="172" fontId="26" fillId="0" borderId="10" xfId="0" applyNumberFormat="1" applyFont="1" applyBorder="1" applyAlignment="1" applyProtection="1">
      <alignment horizontal="center" vertical="center"/>
      <protection locked="0"/>
    </xf>
    <xf numFmtId="165" fontId="26" fillId="0" borderId="10" xfId="0" applyNumberFormat="1" applyFont="1" applyBorder="1" applyAlignment="1" applyProtection="1">
      <alignment/>
      <protection locked="0"/>
    </xf>
    <xf numFmtId="164" fontId="26" fillId="0" borderId="10" xfId="0" applyNumberFormat="1" applyFont="1" applyBorder="1" applyAlignment="1" applyProtection="1">
      <alignment horizontal="center"/>
      <protection locked="0"/>
    </xf>
    <xf numFmtId="165" fontId="26" fillId="32" borderId="10" xfId="0" applyNumberFormat="1" applyFont="1" applyFill="1" applyBorder="1" applyAlignment="1" applyProtection="1">
      <alignment/>
      <protection locked="0"/>
    </xf>
    <xf numFmtId="0" fontId="25" fillId="0" borderId="10" xfId="0" applyFont="1" applyBorder="1" applyAlignment="1" applyProtection="1">
      <alignment/>
      <protection locked="0"/>
    </xf>
    <xf numFmtId="165" fontId="25" fillId="32" borderId="10" xfId="0" applyNumberFormat="1" applyFont="1" applyFill="1" applyBorder="1" applyAlignment="1" applyProtection="1">
      <alignment/>
      <protection locked="0"/>
    </xf>
    <xf numFmtId="0" fontId="26" fillId="0" borderId="10" xfId="0" applyFont="1" applyBorder="1" applyAlignment="1" applyProtection="1">
      <alignment vertical="center"/>
      <protection locked="0"/>
    </xf>
    <xf numFmtId="0" fontId="25" fillId="0" borderId="10" xfId="39" applyNumberFormat="1" applyFont="1" applyBorder="1" applyAlignment="1" applyProtection="1">
      <alignment/>
      <protection locked="0"/>
    </xf>
    <xf numFmtId="172" fontId="25" fillId="0" borderId="10" xfId="39" applyNumberFormat="1" applyFont="1" applyBorder="1" applyAlignment="1" applyProtection="1">
      <alignment/>
      <protection locked="0"/>
    </xf>
    <xf numFmtId="0" fontId="26" fillId="0" borderId="10" xfId="0" applyFont="1" applyBorder="1" applyAlignment="1" applyProtection="1">
      <alignment wrapText="1"/>
      <protection locked="0"/>
    </xf>
    <xf numFmtId="0" fontId="25" fillId="0" borderId="10" xfId="0" applyNumberFormat="1" applyFont="1" applyBorder="1" applyAlignment="1" applyProtection="1">
      <alignment/>
      <protection locked="0"/>
    </xf>
    <xf numFmtId="172" fontId="25" fillId="0" borderId="10" xfId="0" applyNumberFormat="1" applyFont="1" applyBorder="1" applyAlignment="1" applyProtection="1">
      <alignment/>
      <protection locked="0"/>
    </xf>
    <xf numFmtId="0" fontId="26" fillId="0" borderId="10" xfId="0" applyNumberFormat="1" applyFont="1" applyBorder="1" applyAlignment="1" applyProtection="1">
      <alignment/>
      <protection locked="0"/>
    </xf>
    <xf numFmtId="172" fontId="26" fillId="0" borderId="10" xfId="0" applyNumberFormat="1" applyFont="1" applyBorder="1" applyAlignment="1" applyProtection="1">
      <alignment/>
      <protection locked="0"/>
    </xf>
    <xf numFmtId="4" fontId="23" fillId="0" borderId="53" xfId="0" applyNumberFormat="1" applyFont="1" applyFill="1" applyBorder="1" applyAlignment="1">
      <alignment horizontal="right"/>
    </xf>
    <xf numFmtId="4" fontId="22" fillId="0" borderId="0" xfId="0" applyNumberFormat="1" applyFont="1" applyFill="1" applyBorder="1" applyAlignment="1">
      <alignment/>
    </xf>
    <xf numFmtId="44" fontId="24" fillId="0" borderId="59" xfId="0" applyNumberFormat="1" applyFont="1" applyBorder="1" applyAlignment="1">
      <alignment horizontal="center"/>
    </xf>
    <xf numFmtId="4" fontId="25" fillId="32" borderId="31" xfId="0" applyNumberFormat="1" applyFont="1" applyFill="1" applyBorder="1" applyAlignment="1">
      <alignment/>
    </xf>
    <xf numFmtId="0" fontId="25" fillId="32" borderId="31" xfId="0" applyFont="1" applyFill="1" applyBorder="1" applyAlignment="1">
      <alignment/>
    </xf>
    <xf numFmtId="0" fontId="26" fillId="0" borderId="0" xfId="0" applyFont="1" applyFill="1" applyAlignment="1">
      <alignment/>
    </xf>
    <xf numFmtId="172" fontId="26" fillId="0" borderId="0" xfId="0" applyNumberFormat="1" applyFont="1" applyFill="1" applyAlignment="1">
      <alignment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25" fillId="0" borderId="0" xfId="0" applyFont="1" applyAlignment="1">
      <alignment/>
    </xf>
    <xf numFmtId="44" fontId="25" fillId="0" borderId="0" xfId="0" applyNumberFormat="1" applyFont="1" applyBorder="1" applyAlignment="1">
      <alignment horizontal="center"/>
    </xf>
    <xf numFmtId="172" fontId="26" fillId="0" borderId="0" xfId="0" applyNumberFormat="1" applyFont="1" applyAlignment="1">
      <alignment/>
    </xf>
    <xf numFmtId="0" fontId="26" fillId="0" borderId="0" xfId="0" applyFont="1" applyAlignment="1">
      <alignment horizontal="center"/>
    </xf>
    <xf numFmtId="4" fontId="26" fillId="37" borderId="10" xfId="0" applyNumberFormat="1" applyFont="1" applyFill="1" applyBorder="1" applyAlignment="1">
      <alignment/>
    </xf>
    <xf numFmtId="4" fontId="26" fillId="38" borderId="60" xfId="0" applyNumberFormat="1" applyFont="1" applyFill="1" applyBorder="1" applyAlignment="1">
      <alignment/>
    </xf>
    <xf numFmtId="4" fontId="26" fillId="37" borderId="17" xfId="0" applyNumberFormat="1" applyFont="1" applyFill="1" applyBorder="1" applyAlignment="1">
      <alignment/>
    </xf>
    <xf numFmtId="0" fontId="25" fillId="39" borderId="10" xfId="0" applyFont="1" applyFill="1" applyBorder="1" applyAlignment="1">
      <alignment/>
    </xf>
    <xf numFmtId="0" fontId="25" fillId="39" borderId="10" xfId="0" applyFont="1" applyFill="1" applyBorder="1" applyAlignment="1">
      <alignment horizontal="center"/>
    </xf>
    <xf numFmtId="4" fontId="25" fillId="32" borderId="61" xfId="0" applyNumberFormat="1" applyFont="1" applyFill="1" applyBorder="1" applyAlignment="1">
      <alignment horizontal="right"/>
    </xf>
    <xf numFmtId="0" fontId="12" fillId="39" borderId="10" xfId="0" applyFont="1" applyFill="1" applyBorder="1" applyAlignment="1" applyProtection="1">
      <alignment horizontal="left"/>
      <protection locked="0"/>
    </xf>
    <xf numFmtId="0" fontId="7" fillId="39" borderId="10" xfId="0" applyFont="1" applyFill="1" applyBorder="1" applyAlignment="1" applyProtection="1">
      <alignment horizontal="left"/>
      <protection locked="0"/>
    </xf>
    <xf numFmtId="0" fontId="22" fillId="40" borderId="10" xfId="0" applyFont="1" applyFill="1" applyBorder="1" applyAlignment="1">
      <alignment/>
    </xf>
    <xf numFmtId="0" fontId="25" fillId="40" borderId="10" xfId="0" applyFont="1" applyFill="1" applyBorder="1" applyAlignment="1">
      <alignment horizontal="center" vertical="center"/>
    </xf>
    <xf numFmtId="0" fontId="25" fillId="41" borderId="10" xfId="0" applyFont="1" applyFill="1" applyBorder="1" applyAlignment="1">
      <alignment horizontal="center" vertical="center" wrapText="1"/>
    </xf>
    <xf numFmtId="0" fontId="25" fillId="41" borderId="10" xfId="0" applyFont="1" applyFill="1" applyBorder="1" applyAlignment="1">
      <alignment horizontal="center" vertical="center" wrapText="1"/>
    </xf>
    <xf numFmtId="4" fontId="26" fillId="37" borderId="15" xfId="0" applyNumberFormat="1" applyFont="1" applyFill="1" applyBorder="1" applyAlignment="1">
      <alignment/>
    </xf>
    <xf numFmtId="0" fontId="12" fillId="0" borderId="62" xfId="0" applyFont="1" applyBorder="1" applyAlignment="1">
      <alignment/>
    </xf>
    <xf numFmtId="0" fontId="12" fillId="0" borderId="12" xfId="0" applyFont="1" applyBorder="1" applyAlignment="1">
      <alignment/>
    </xf>
    <xf numFmtId="172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26" fillId="37" borderId="63" xfId="0" applyFont="1" applyFill="1" applyBorder="1" applyAlignment="1">
      <alignment horizontal="center" vertical="center" wrapText="1"/>
    </xf>
    <xf numFmtId="0" fontId="26" fillId="37" borderId="64" xfId="0" applyFont="1" applyFill="1" applyBorder="1" applyAlignment="1">
      <alignment horizontal="center" vertical="center" wrapText="1"/>
    </xf>
    <xf numFmtId="4" fontId="26" fillId="37" borderId="54" xfId="0" applyNumberFormat="1" applyFont="1" applyFill="1" applyBorder="1" applyAlignment="1">
      <alignment/>
    </xf>
    <xf numFmtId="0" fontId="12" fillId="41" borderId="10" xfId="0" applyFont="1" applyFill="1" applyBorder="1" applyAlignment="1">
      <alignment horizontal="center" wrapText="1"/>
    </xf>
    <xf numFmtId="4" fontId="25" fillId="37" borderId="31" xfId="0" applyNumberFormat="1" applyFont="1" applyFill="1" applyBorder="1" applyAlignment="1">
      <alignment horizontal="right"/>
    </xf>
    <xf numFmtId="0" fontId="12" fillId="40" borderId="10" xfId="0" applyFont="1" applyFill="1" applyBorder="1" applyAlignment="1">
      <alignment vertical="center"/>
    </xf>
    <xf numFmtId="0" fontId="12" fillId="40" borderId="10" xfId="0" applyFont="1" applyFill="1" applyBorder="1" applyAlignment="1">
      <alignment horizontal="center"/>
    </xf>
    <xf numFmtId="0" fontId="12" fillId="40" borderId="10" xfId="0" applyFont="1" applyFill="1" applyBorder="1" applyAlignment="1">
      <alignment horizontal="center" vertical="center"/>
    </xf>
    <xf numFmtId="4" fontId="26" fillId="38" borderId="65" xfId="0" applyNumberFormat="1" applyFont="1" applyFill="1" applyBorder="1" applyAlignment="1">
      <alignment/>
    </xf>
    <xf numFmtId="165" fontId="22" fillId="0" borderId="0" xfId="0" applyNumberFormat="1" applyFont="1" applyAlignment="1">
      <alignment/>
    </xf>
    <xf numFmtId="0" fontId="12" fillId="0" borderId="21" xfId="0" applyFont="1" applyFill="1" applyBorder="1" applyAlignment="1" applyProtection="1">
      <alignment horizontal="center" vertical="center" textRotation="90" wrapText="1"/>
      <protection locked="0"/>
    </xf>
    <xf numFmtId="0" fontId="0" fillId="0" borderId="66" xfId="0" applyFont="1" applyFill="1" applyBorder="1" applyAlignment="1" applyProtection="1">
      <alignment horizontal="center" vertical="center" textRotation="90" wrapText="1"/>
      <protection locked="0"/>
    </xf>
    <xf numFmtId="0" fontId="0" fillId="0" borderId="67" xfId="0" applyFont="1" applyFill="1" applyBorder="1" applyAlignment="1" applyProtection="1">
      <alignment horizontal="center" vertical="center" textRotation="90" wrapText="1"/>
      <protection locked="0"/>
    </xf>
    <xf numFmtId="0" fontId="12" fillId="36" borderId="62" xfId="0" applyFont="1" applyFill="1" applyBorder="1" applyAlignment="1" applyProtection="1">
      <alignment horizontal="center" vertical="center"/>
      <protection locked="0"/>
    </xf>
    <xf numFmtId="0" fontId="12" fillId="36" borderId="12" xfId="0" applyFont="1" applyFill="1" applyBorder="1" applyAlignment="1" applyProtection="1">
      <alignment horizontal="center" vertical="center"/>
      <protection locked="0"/>
    </xf>
    <xf numFmtId="0" fontId="0" fillId="33" borderId="19" xfId="0" applyFont="1" applyFill="1" applyBorder="1" applyAlignment="1" applyProtection="1">
      <alignment horizontal="center" vertical="center" wrapText="1"/>
      <protection locked="0"/>
    </xf>
    <xf numFmtId="0" fontId="0" fillId="33" borderId="14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12" fillId="42" borderId="21" xfId="0" applyFont="1" applyFill="1" applyBorder="1" applyAlignment="1" applyProtection="1">
      <alignment horizontal="center" vertical="center" textRotation="90" wrapText="1"/>
      <protection locked="0"/>
    </xf>
    <xf numFmtId="0" fontId="12" fillId="42" borderId="66" xfId="0" applyFont="1" applyFill="1" applyBorder="1" applyAlignment="1" applyProtection="1">
      <alignment horizontal="center" vertical="center" textRotation="90" wrapText="1"/>
      <protection locked="0"/>
    </xf>
    <xf numFmtId="0" fontId="12" fillId="42" borderId="67" xfId="0" applyFont="1" applyFill="1" applyBorder="1" applyAlignment="1" applyProtection="1">
      <alignment horizontal="center" vertical="center" textRotation="90" wrapText="1"/>
      <protection locked="0"/>
    </xf>
    <xf numFmtId="0" fontId="12" fillId="0" borderId="21" xfId="0" applyFont="1" applyBorder="1" applyAlignment="1" applyProtection="1">
      <alignment horizontal="center" vertical="center" textRotation="90" wrapText="1"/>
      <protection locked="0"/>
    </xf>
    <xf numFmtId="0" fontId="12" fillId="0" borderId="66" xfId="0" applyFont="1" applyBorder="1" applyAlignment="1" applyProtection="1">
      <alignment horizontal="center" vertical="center" textRotation="90" wrapText="1"/>
      <protection locked="0"/>
    </xf>
    <xf numFmtId="0" fontId="12" fillId="0" borderId="67" xfId="0" applyFont="1" applyBorder="1" applyAlignment="1" applyProtection="1">
      <alignment horizontal="center" vertical="center" textRotation="90" wrapText="1"/>
      <protection locked="0"/>
    </xf>
    <xf numFmtId="4" fontId="7" fillId="33" borderId="51" xfId="0" applyNumberFormat="1" applyFont="1" applyFill="1" applyBorder="1" applyAlignment="1" applyProtection="1">
      <alignment horizontal="center" vertical="center"/>
      <protection hidden="1" locked="0"/>
    </xf>
    <xf numFmtId="4" fontId="7" fillId="33" borderId="13" xfId="0" applyNumberFormat="1" applyFont="1" applyFill="1" applyBorder="1" applyAlignment="1" applyProtection="1">
      <alignment horizontal="center" vertical="center"/>
      <protection hidden="1" locked="0"/>
    </xf>
    <xf numFmtId="4" fontId="7" fillId="33" borderId="19" xfId="0" applyNumberFormat="1" applyFont="1" applyFill="1" applyBorder="1" applyAlignment="1" applyProtection="1">
      <alignment horizontal="center" vertical="center"/>
      <protection hidden="1" locked="0"/>
    </xf>
    <xf numFmtId="4" fontId="16" fillId="0" borderId="62" xfId="0" applyNumberFormat="1" applyFont="1" applyFill="1" applyBorder="1" applyAlignment="1" applyProtection="1">
      <alignment horizontal="center"/>
      <protection hidden="1" locked="0"/>
    </xf>
    <xf numFmtId="4" fontId="16" fillId="0" borderId="12" xfId="0" applyNumberFormat="1" applyFont="1" applyFill="1" applyBorder="1" applyAlignment="1" applyProtection="1">
      <alignment horizontal="center"/>
      <protection hidden="1" locked="0"/>
    </xf>
    <xf numFmtId="4" fontId="16" fillId="0" borderId="20" xfId="0" applyNumberFormat="1" applyFont="1" applyFill="1" applyBorder="1" applyAlignment="1" applyProtection="1">
      <alignment horizontal="center"/>
      <protection hidden="1" locked="0"/>
    </xf>
    <xf numFmtId="0" fontId="0" fillId="0" borderId="66" xfId="0" applyFill="1" applyBorder="1" applyAlignment="1" applyProtection="1">
      <alignment horizontal="center" vertical="center" textRotation="90" wrapText="1"/>
      <protection locked="0"/>
    </xf>
    <xf numFmtId="0" fontId="0" fillId="0" borderId="67" xfId="0" applyFill="1" applyBorder="1" applyAlignment="1" applyProtection="1">
      <alignment horizontal="center" vertical="center" textRotation="90" wrapText="1"/>
      <protection locked="0"/>
    </xf>
    <xf numFmtId="0" fontId="4" fillId="33" borderId="22" xfId="0" applyFont="1" applyFill="1" applyBorder="1" applyAlignment="1" applyProtection="1">
      <alignment horizontal="center" vertical="center" wrapText="1"/>
      <protection hidden="1" locked="0"/>
    </xf>
    <xf numFmtId="0" fontId="4" fillId="33" borderId="15" xfId="0" applyFont="1" applyFill="1" applyBorder="1" applyAlignment="1" applyProtection="1">
      <alignment horizontal="center" vertical="center" wrapText="1"/>
      <protection hidden="1" locked="0"/>
    </xf>
    <xf numFmtId="0" fontId="4" fillId="33" borderId="13" xfId="0" applyFont="1" applyFill="1" applyBorder="1" applyAlignment="1" applyProtection="1">
      <alignment horizontal="center" vertical="center"/>
      <protection hidden="1" locked="0"/>
    </xf>
    <xf numFmtId="0" fontId="4" fillId="33" borderId="19" xfId="0" applyFont="1" applyFill="1" applyBorder="1" applyAlignment="1" applyProtection="1">
      <alignment horizontal="center" vertical="center"/>
      <protection hidden="1" locked="0"/>
    </xf>
    <xf numFmtId="0" fontId="4" fillId="33" borderId="10" xfId="0" applyFont="1" applyFill="1" applyBorder="1" applyAlignment="1" applyProtection="1">
      <alignment horizontal="center" vertical="center" wrapText="1"/>
      <protection hidden="1" locked="0"/>
    </xf>
    <xf numFmtId="4" fontId="4" fillId="33" borderId="68" xfId="0" applyNumberFormat="1" applyFont="1" applyFill="1" applyBorder="1" applyAlignment="1" applyProtection="1">
      <alignment horizontal="center" vertical="center"/>
      <protection hidden="1" locked="0"/>
    </xf>
    <xf numFmtId="4" fontId="4" fillId="33" borderId="69" xfId="0" applyNumberFormat="1" applyFont="1" applyFill="1" applyBorder="1" applyAlignment="1" applyProtection="1">
      <alignment horizontal="center" vertical="center"/>
      <protection hidden="1" locked="0"/>
    </xf>
    <xf numFmtId="4" fontId="4" fillId="33" borderId="70" xfId="0" applyNumberFormat="1" applyFont="1" applyFill="1" applyBorder="1" applyAlignment="1" applyProtection="1">
      <alignment horizontal="center" vertical="center"/>
      <protection hidden="1" locked="0"/>
    </xf>
    <xf numFmtId="0" fontId="7" fillId="33" borderId="22" xfId="47" applyFont="1" applyFill="1" applyBorder="1" applyAlignment="1" applyProtection="1">
      <alignment horizontal="center" vertical="center" wrapText="1"/>
      <protection hidden="1" locked="0"/>
    </xf>
    <xf numFmtId="0" fontId="7" fillId="33" borderId="15" xfId="47" applyFont="1" applyFill="1" applyBorder="1" applyAlignment="1" applyProtection="1">
      <alignment horizontal="center" vertical="center" wrapText="1"/>
      <protection hidden="1" locked="0"/>
    </xf>
    <xf numFmtId="4" fontId="7" fillId="33" borderId="22" xfId="0" applyNumberFormat="1" applyFont="1" applyFill="1" applyBorder="1" applyAlignment="1" applyProtection="1">
      <alignment horizontal="center" vertical="center" wrapText="1"/>
      <protection hidden="1" locked="0"/>
    </xf>
    <xf numFmtId="4" fontId="7" fillId="33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16" fillId="0" borderId="62" xfId="0" applyFont="1" applyFill="1" applyBorder="1" applyAlignment="1" applyProtection="1">
      <alignment horizontal="center"/>
      <protection hidden="1" locked="0"/>
    </xf>
    <xf numFmtId="0" fontId="16" fillId="0" borderId="12" xfId="0" applyFont="1" applyFill="1" applyBorder="1" applyAlignment="1" applyProtection="1">
      <alignment horizontal="center"/>
      <protection hidden="1" locked="0"/>
    </xf>
    <xf numFmtId="0" fontId="16" fillId="0" borderId="20" xfId="0" applyFont="1" applyFill="1" applyBorder="1" applyAlignment="1" applyProtection="1">
      <alignment horizontal="center"/>
      <protection hidden="1" locked="0"/>
    </xf>
    <xf numFmtId="49" fontId="4" fillId="33" borderId="7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/>
      <protection locked="0"/>
    </xf>
    <xf numFmtId="0" fontId="4" fillId="33" borderId="11" xfId="0" applyFont="1" applyFill="1" applyBorder="1" applyAlignment="1" applyProtection="1">
      <alignment horizontal="left"/>
      <protection hidden="1" locked="0"/>
    </xf>
    <xf numFmtId="0" fontId="4" fillId="33" borderId="72" xfId="0" applyFont="1" applyFill="1" applyBorder="1" applyAlignment="1" applyProtection="1">
      <alignment horizontal="left"/>
      <protection hidden="1" locked="0"/>
    </xf>
    <xf numFmtId="0" fontId="4" fillId="33" borderId="14" xfId="0" applyFont="1" applyFill="1" applyBorder="1" applyAlignment="1" applyProtection="1">
      <alignment horizontal="left"/>
      <protection hidden="1" locked="0"/>
    </xf>
    <xf numFmtId="0" fontId="4" fillId="33" borderId="10" xfId="0" applyFont="1" applyFill="1" applyBorder="1" applyAlignment="1" applyProtection="1">
      <alignment horizontal="left"/>
      <protection hidden="1" locked="0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wrapText="1"/>
    </xf>
    <xf numFmtId="3" fontId="3" fillId="0" borderId="10" xfId="0" applyNumberFormat="1" applyFont="1" applyBorder="1" applyAlignment="1" applyProtection="1">
      <alignment horizontal="center"/>
      <protection hidden="1" locked="0"/>
    </xf>
    <xf numFmtId="49" fontId="7" fillId="34" borderId="62" xfId="0" applyNumberFormat="1" applyFont="1" applyFill="1" applyBorder="1" applyAlignment="1" applyProtection="1">
      <alignment horizontal="center"/>
      <protection hidden="1" locked="0"/>
    </xf>
    <xf numFmtId="49" fontId="7" fillId="34" borderId="12" xfId="0" applyNumberFormat="1" applyFont="1" applyFill="1" applyBorder="1" applyAlignment="1" applyProtection="1">
      <alignment horizontal="center"/>
      <protection hidden="1" locked="0"/>
    </xf>
    <xf numFmtId="49" fontId="7" fillId="34" borderId="20" xfId="0" applyNumberFormat="1" applyFont="1" applyFill="1" applyBorder="1" applyAlignment="1" applyProtection="1">
      <alignment horizontal="center"/>
      <protection hidden="1" locked="0"/>
    </xf>
    <xf numFmtId="0" fontId="0" fillId="0" borderId="68" xfId="0" applyFont="1" applyFill="1" applyBorder="1" applyAlignment="1" applyProtection="1">
      <alignment horizontal="center" vertical="center" wrapText="1"/>
      <protection locked="0"/>
    </xf>
    <xf numFmtId="0" fontId="0" fillId="0" borderId="73" xfId="0" applyFont="1" applyFill="1" applyBorder="1" applyAlignment="1" applyProtection="1">
      <alignment horizontal="center" vertical="center" wrapText="1"/>
      <protection locked="0"/>
    </xf>
    <xf numFmtId="0" fontId="0" fillId="0" borderId="74" xfId="0" applyFont="1" applyFill="1" applyBorder="1" applyAlignment="1" applyProtection="1">
      <alignment horizontal="center" vertical="center" wrapText="1"/>
      <protection locked="0"/>
    </xf>
    <xf numFmtId="14" fontId="0" fillId="0" borderId="17" xfId="0" applyNumberFormat="1" applyBorder="1" applyAlignment="1">
      <alignment wrapText="1"/>
    </xf>
    <xf numFmtId="14" fontId="0" fillId="0" borderId="15" xfId="0" applyNumberFormat="1" applyBorder="1" applyAlignment="1">
      <alignment wrapText="1"/>
    </xf>
    <xf numFmtId="0" fontId="0" fillId="0" borderId="10" xfId="0" applyBorder="1" applyAlignment="1" applyProtection="1">
      <alignment wrapText="1"/>
      <protection hidden="1"/>
    </xf>
    <xf numFmtId="0" fontId="12" fillId="0" borderId="17" xfId="0" applyFont="1" applyBorder="1" applyAlignment="1">
      <alignment horizontal="left"/>
    </xf>
    <xf numFmtId="0" fontId="0" fillId="0" borderId="10" xfId="0" applyFont="1" applyBorder="1" applyAlignment="1" applyProtection="1">
      <alignment horizontal="left"/>
      <protection hidden="1"/>
    </xf>
    <xf numFmtId="0" fontId="0" fillId="0" borderId="11" xfId="0" applyBorder="1" applyAlignment="1">
      <alignment horizontal="left"/>
    </xf>
    <xf numFmtId="0" fontId="0" fillId="0" borderId="7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0" xfId="0" applyBorder="1" applyAlignment="1" applyProtection="1">
      <alignment horizontal="left"/>
      <protection hidden="1"/>
    </xf>
    <xf numFmtId="0" fontId="14" fillId="35" borderId="72" xfId="0" applyFont="1" applyFill="1" applyBorder="1" applyAlignment="1" applyProtection="1">
      <alignment horizontal="center" vertical="center" wrapText="1"/>
      <protection locked="0"/>
    </xf>
    <xf numFmtId="0" fontId="14" fillId="35" borderId="14" xfId="0" applyFont="1" applyFill="1" applyBorder="1" applyAlignment="1" applyProtection="1">
      <alignment horizontal="center" vertical="center" wrapText="1"/>
      <protection locked="0"/>
    </xf>
    <xf numFmtId="165" fontId="7" fillId="0" borderId="17" xfId="0" applyNumberFormat="1" applyFont="1" applyFill="1" applyBorder="1" applyAlignment="1" applyProtection="1">
      <alignment horizontal="center" vertical="center"/>
      <protection hidden="1" locked="0"/>
    </xf>
    <xf numFmtId="166" fontId="3" fillId="35" borderId="75" xfId="0" applyNumberFormat="1" applyFont="1" applyFill="1" applyBorder="1" applyAlignment="1" applyProtection="1">
      <alignment horizontal="right"/>
      <protection hidden="1"/>
    </xf>
    <xf numFmtId="166" fontId="3" fillId="35" borderId="69" xfId="0" applyNumberFormat="1" applyFont="1" applyFill="1" applyBorder="1" applyAlignment="1" applyProtection="1">
      <alignment horizontal="right"/>
      <protection hidden="1"/>
    </xf>
    <xf numFmtId="166" fontId="3" fillId="35" borderId="76" xfId="0" applyNumberFormat="1" applyFont="1" applyFill="1" applyBorder="1" applyAlignment="1" applyProtection="1">
      <alignment horizontal="right"/>
      <protection hidden="1"/>
    </xf>
    <xf numFmtId="166" fontId="3" fillId="35" borderId="77" xfId="0" applyNumberFormat="1" applyFont="1" applyFill="1" applyBorder="1" applyAlignment="1" applyProtection="1">
      <alignment horizontal="right"/>
      <protection hidden="1"/>
    </xf>
    <xf numFmtId="166" fontId="3" fillId="35" borderId="78" xfId="0" applyNumberFormat="1" applyFont="1" applyFill="1" applyBorder="1" applyAlignment="1" applyProtection="1">
      <alignment horizontal="right"/>
      <protection hidden="1"/>
    </xf>
    <xf numFmtId="166" fontId="3" fillId="35" borderId="79" xfId="0" applyNumberFormat="1" applyFont="1" applyFill="1" applyBorder="1" applyAlignment="1" applyProtection="1">
      <alignment horizontal="right"/>
      <protection hidden="1"/>
    </xf>
    <xf numFmtId="3" fontId="4" fillId="35" borderId="75" xfId="0" applyNumberFormat="1" applyFont="1" applyFill="1" applyBorder="1" applyAlignment="1" applyProtection="1">
      <alignment horizontal="left" vertical="center"/>
      <protection hidden="1" locked="0"/>
    </xf>
    <xf numFmtId="3" fontId="4" fillId="35" borderId="70" xfId="0" applyNumberFormat="1" applyFont="1" applyFill="1" applyBorder="1" applyAlignment="1" applyProtection="1">
      <alignment horizontal="left" vertical="center"/>
      <protection hidden="1" locked="0"/>
    </xf>
    <xf numFmtId="3" fontId="4" fillId="35" borderId="80" xfId="0" applyNumberFormat="1" applyFont="1" applyFill="1" applyBorder="1" applyAlignment="1" applyProtection="1">
      <alignment horizontal="left" vertical="center"/>
      <protection hidden="1" locked="0"/>
    </xf>
    <xf numFmtId="3" fontId="4" fillId="35" borderId="68" xfId="0" applyNumberFormat="1" applyFont="1" applyFill="1" applyBorder="1" applyAlignment="1" applyProtection="1">
      <alignment horizontal="left" vertical="center"/>
      <protection hidden="1" locked="0"/>
    </xf>
    <xf numFmtId="0" fontId="4" fillId="35" borderId="77" xfId="0" applyFont="1" applyFill="1" applyBorder="1" applyAlignment="1" applyProtection="1">
      <alignment horizontal="left" vertical="center"/>
      <protection hidden="1" locked="0"/>
    </xf>
    <xf numFmtId="0" fontId="4" fillId="35" borderId="81" xfId="0" applyFont="1" applyFill="1" applyBorder="1" applyAlignment="1" applyProtection="1">
      <alignment horizontal="left" vertical="center"/>
      <protection hidden="1" locked="0"/>
    </xf>
    <xf numFmtId="0" fontId="4" fillId="35" borderId="82" xfId="0" applyFont="1" applyFill="1" applyBorder="1" applyAlignment="1" applyProtection="1">
      <alignment horizontal="left" vertical="center"/>
      <protection hidden="1" locked="0"/>
    </xf>
    <xf numFmtId="0" fontId="4" fillId="35" borderId="83" xfId="0" applyFont="1" applyFill="1" applyBorder="1" applyAlignment="1" applyProtection="1">
      <alignment horizontal="left" vertical="center"/>
      <protection hidden="1" locked="0"/>
    </xf>
    <xf numFmtId="0" fontId="12" fillId="36" borderId="62" xfId="0" applyFont="1" applyFill="1" applyBorder="1" applyAlignment="1" applyProtection="1">
      <alignment horizontal="center"/>
      <protection locked="0"/>
    </xf>
    <xf numFmtId="0" fontId="12" fillId="36" borderId="12" xfId="0" applyFont="1" applyFill="1" applyBorder="1" applyAlignment="1" applyProtection="1">
      <alignment horizontal="center"/>
      <protection locked="0"/>
    </xf>
    <xf numFmtId="0" fontId="12" fillId="0" borderId="10" xfId="0" applyFont="1" applyBorder="1" applyAlignment="1">
      <alignment horizontal="left"/>
    </xf>
    <xf numFmtId="0" fontId="0" fillId="0" borderId="46" xfId="0" applyBorder="1" applyAlignment="1">
      <alignment wrapText="1"/>
    </xf>
    <xf numFmtId="0" fontId="0" fillId="0" borderId="52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5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9" xfId="0" applyBorder="1" applyAlignment="1">
      <alignment wrapText="1"/>
    </xf>
    <xf numFmtId="166" fontId="3" fillId="35" borderId="77" xfId="0" applyNumberFormat="1" applyFont="1" applyFill="1" applyBorder="1" applyAlignment="1" applyProtection="1">
      <alignment vertical="center"/>
      <protection hidden="1"/>
    </xf>
    <xf numFmtId="166" fontId="3" fillId="35" borderId="78" xfId="0" applyNumberFormat="1" applyFont="1" applyFill="1" applyBorder="1" applyAlignment="1" applyProtection="1">
      <alignment vertical="center"/>
      <protection hidden="1"/>
    </xf>
    <xf numFmtId="166" fontId="3" fillId="35" borderId="83" xfId="0" applyNumberFormat="1" applyFont="1" applyFill="1" applyBorder="1" applyAlignment="1" applyProtection="1">
      <alignment vertical="center"/>
      <protection hidden="1"/>
    </xf>
    <xf numFmtId="166" fontId="7" fillId="0" borderId="84" xfId="0" applyNumberFormat="1" applyFont="1" applyFill="1" applyBorder="1" applyAlignment="1" applyProtection="1">
      <alignment horizontal="center"/>
      <protection hidden="1" locked="0"/>
    </xf>
    <xf numFmtId="166" fontId="7" fillId="0" borderId="85" xfId="0" applyNumberFormat="1" applyFont="1" applyFill="1" applyBorder="1" applyAlignment="1" applyProtection="1">
      <alignment horizontal="center"/>
      <protection hidden="1" locked="0"/>
    </xf>
    <xf numFmtId="166" fontId="7" fillId="0" borderId="86" xfId="0" applyNumberFormat="1" applyFont="1" applyFill="1" applyBorder="1" applyAlignment="1" applyProtection="1">
      <alignment horizontal="center"/>
      <protection hidden="1" locked="0"/>
    </xf>
    <xf numFmtId="166" fontId="3" fillId="35" borderId="75" xfId="0" applyNumberFormat="1" applyFont="1" applyFill="1" applyBorder="1" applyAlignment="1" applyProtection="1">
      <alignment vertical="center"/>
      <protection hidden="1"/>
    </xf>
    <xf numFmtId="166" fontId="3" fillId="35" borderId="80" xfId="0" applyNumberFormat="1" applyFont="1" applyFill="1" applyBorder="1" applyAlignment="1" applyProtection="1">
      <alignment vertical="center"/>
      <protection hidden="1"/>
    </xf>
    <xf numFmtId="166" fontId="3" fillId="35" borderId="76" xfId="0" applyNumberFormat="1" applyFont="1" applyFill="1" applyBorder="1" applyAlignment="1" applyProtection="1">
      <alignment vertical="center"/>
      <protection hidden="1"/>
    </xf>
    <xf numFmtId="166" fontId="3" fillId="35" borderId="82" xfId="0" applyNumberFormat="1" applyFont="1" applyFill="1" applyBorder="1" applyAlignment="1" applyProtection="1">
      <alignment vertical="center"/>
      <protection hidden="1"/>
    </xf>
    <xf numFmtId="166" fontId="3" fillId="35" borderId="79" xfId="0" applyNumberFormat="1" applyFont="1" applyFill="1" applyBorder="1" applyAlignment="1" applyProtection="1">
      <alignment vertical="center"/>
      <protection hidden="1"/>
    </xf>
    <xf numFmtId="3" fontId="7" fillId="0" borderId="84" xfId="0" applyNumberFormat="1" applyFont="1" applyFill="1" applyBorder="1" applyAlignment="1" applyProtection="1">
      <alignment horizontal="center" vertical="center"/>
      <protection hidden="1" locked="0"/>
    </xf>
    <xf numFmtId="3" fontId="7" fillId="0" borderId="85" xfId="0" applyNumberFormat="1" applyFont="1" applyFill="1" applyBorder="1" applyAlignment="1" applyProtection="1">
      <alignment horizontal="center" vertical="center"/>
      <protection hidden="1" locked="0"/>
    </xf>
    <xf numFmtId="3" fontId="7" fillId="0" borderId="87" xfId="0" applyNumberFormat="1" applyFont="1" applyFill="1" applyBorder="1" applyAlignment="1" applyProtection="1">
      <alignment horizontal="center" vertical="center"/>
      <protection hidden="1" locked="0"/>
    </xf>
    <xf numFmtId="0" fontId="4" fillId="35" borderId="75" xfId="0" applyFont="1" applyFill="1" applyBorder="1" applyAlignment="1" applyProtection="1">
      <alignment vertical="center"/>
      <protection hidden="1" locked="0"/>
    </xf>
    <xf numFmtId="0" fontId="4" fillId="35" borderId="70" xfId="0" applyFont="1" applyFill="1" applyBorder="1" applyAlignment="1" applyProtection="1">
      <alignment vertical="center"/>
      <protection hidden="1" locked="0"/>
    </xf>
    <xf numFmtId="0" fontId="4" fillId="35" borderId="80" xfId="0" applyFont="1" applyFill="1" applyBorder="1" applyAlignment="1" applyProtection="1">
      <alignment vertical="center"/>
      <protection hidden="1" locked="0"/>
    </xf>
    <xf numFmtId="0" fontId="4" fillId="35" borderId="76" xfId="0" applyFont="1" applyFill="1" applyBorder="1" applyAlignment="1" applyProtection="1">
      <alignment vertical="center"/>
      <protection hidden="1" locked="0"/>
    </xf>
    <xf numFmtId="0" fontId="4" fillId="35" borderId="77" xfId="0" applyFont="1" applyFill="1" applyBorder="1" applyAlignment="1" applyProtection="1">
      <alignment vertical="center"/>
      <protection hidden="1" locked="0"/>
    </xf>
    <xf numFmtId="0" fontId="4" fillId="35" borderId="81" xfId="0" applyFont="1" applyFill="1" applyBorder="1" applyAlignment="1" applyProtection="1">
      <alignment vertical="center"/>
      <protection hidden="1" locked="0"/>
    </xf>
    <xf numFmtId="0" fontId="4" fillId="35" borderId="82" xfId="0" applyFont="1" applyFill="1" applyBorder="1" applyAlignment="1" applyProtection="1">
      <alignment vertical="center"/>
      <protection hidden="1" locked="0"/>
    </xf>
    <xf numFmtId="0" fontId="4" fillId="35" borderId="79" xfId="0" applyFont="1" applyFill="1" applyBorder="1" applyAlignment="1" applyProtection="1">
      <alignment vertical="center"/>
      <protection hidden="1" locked="0"/>
    </xf>
    <xf numFmtId="166" fontId="3" fillId="35" borderId="69" xfId="0" applyNumberFormat="1" applyFont="1" applyFill="1" applyBorder="1" applyAlignment="1" applyProtection="1">
      <alignment vertical="center"/>
      <protection hidden="1"/>
    </xf>
    <xf numFmtId="166" fontId="3" fillId="35" borderId="68" xfId="0" applyNumberFormat="1" applyFont="1" applyFill="1" applyBorder="1" applyAlignment="1" applyProtection="1">
      <alignment vertical="center"/>
      <protection hidden="1"/>
    </xf>
    <xf numFmtId="49" fontId="7" fillId="35" borderId="62" xfId="0" applyNumberFormat="1" applyFont="1" applyFill="1" applyBorder="1" applyAlignment="1" applyProtection="1">
      <alignment horizontal="center" wrapText="1"/>
      <protection hidden="1"/>
    </xf>
    <xf numFmtId="49" fontId="7" fillId="35" borderId="88" xfId="0" applyNumberFormat="1" applyFont="1" applyFill="1" applyBorder="1" applyAlignment="1" applyProtection="1">
      <alignment horizontal="center" wrapText="1"/>
      <protection hidden="1"/>
    </xf>
    <xf numFmtId="165" fontId="4" fillId="0" borderId="23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70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24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14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25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81" xfId="0" applyNumberFormat="1" applyFont="1" applyFill="1" applyBorder="1" applyAlignment="1" applyProtection="1">
      <alignment horizontal="center" vertical="top" wrapText="1"/>
      <protection hidden="1" locked="0"/>
    </xf>
    <xf numFmtId="49" fontId="7" fillId="35" borderId="86" xfId="0" applyNumberFormat="1" applyFont="1" applyFill="1" applyBorder="1" applyAlignment="1" applyProtection="1">
      <alignment horizontal="center" wrapText="1"/>
      <protection hidden="1"/>
    </xf>
    <xf numFmtId="49" fontId="7" fillId="35" borderId="20" xfId="0" applyNumberFormat="1" applyFont="1" applyFill="1" applyBorder="1" applyAlignment="1" applyProtection="1">
      <alignment horizontal="center" wrapText="1"/>
      <protection hidden="1"/>
    </xf>
    <xf numFmtId="165" fontId="4" fillId="0" borderId="68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27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11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89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83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90" xfId="0" applyNumberFormat="1" applyFont="1" applyFill="1" applyBorder="1" applyAlignment="1" applyProtection="1">
      <alignment horizontal="center" vertical="top" wrapText="1"/>
      <protection hidden="1" locked="0"/>
    </xf>
    <xf numFmtId="0" fontId="18" fillId="33" borderId="62" xfId="0" applyFont="1" applyFill="1" applyBorder="1" applyAlignment="1" applyProtection="1">
      <alignment horizontal="center"/>
      <protection locked="0"/>
    </xf>
    <xf numFmtId="0" fontId="18" fillId="33" borderId="12" xfId="0" applyFont="1" applyFill="1" applyBorder="1" applyAlignment="1" applyProtection="1">
      <alignment horizontal="center"/>
      <protection locked="0"/>
    </xf>
    <xf numFmtId="0" fontId="0" fillId="0" borderId="20" xfId="0" applyBorder="1" applyAlignment="1">
      <alignment/>
    </xf>
    <xf numFmtId="0" fontId="7" fillId="33" borderId="71" xfId="47" applyFont="1" applyFill="1" applyBorder="1" applyAlignment="1" applyProtection="1">
      <alignment horizontal="center" vertical="center" wrapText="1"/>
      <protection hidden="1" locked="0"/>
    </xf>
    <xf numFmtId="0" fontId="0" fillId="0" borderId="15" xfId="0" applyBorder="1" applyAlignment="1">
      <alignment horizontal="center" vertical="center" wrapText="1"/>
    </xf>
    <xf numFmtId="0" fontId="19" fillId="0" borderId="21" xfId="0" applyFont="1" applyFill="1" applyBorder="1" applyAlignment="1" applyProtection="1">
      <alignment horizontal="center" vertical="center" textRotation="90" wrapText="1"/>
      <protection locked="0"/>
    </xf>
    <xf numFmtId="0" fontId="19" fillId="0" borderId="66" xfId="0" applyFont="1" applyFill="1" applyBorder="1" applyAlignment="1" applyProtection="1">
      <alignment horizontal="center" vertical="center" textRotation="90" wrapText="1"/>
      <protection locked="0"/>
    </xf>
    <xf numFmtId="0" fontId="19" fillId="0" borderId="91" xfId="0" applyFont="1" applyFill="1" applyBorder="1" applyAlignment="1" applyProtection="1">
      <alignment horizontal="center" vertical="center" textRotation="90" wrapText="1"/>
      <protection locked="0"/>
    </xf>
    <xf numFmtId="0" fontId="19" fillId="0" borderId="67" xfId="0" applyFont="1" applyFill="1" applyBorder="1" applyAlignment="1" applyProtection="1">
      <alignment horizontal="center" vertical="center" textRotation="90" wrapText="1"/>
      <protection locked="0"/>
    </xf>
    <xf numFmtId="0" fontId="22" fillId="41" borderId="10" xfId="0" applyFont="1" applyFill="1" applyBorder="1" applyAlignment="1">
      <alignment horizontal="center" wrapText="1"/>
    </xf>
    <xf numFmtId="0" fontId="26" fillId="38" borderId="63" xfId="0" applyFont="1" applyFill="1" applyBorder="1" applyAlignment="1">
      <alignment horizontal="center" vertical="center" wrapText="1"/>
    </xf>
    <xf numFmtId="0" fontId="26" fillId="38" borderId="64" xfId="0" applyFont="1" applyFill="1" applyBorder="1" applyAlignment="1">
      <alignment horizontal="center" vertical="center" wrapText="1"/>
    </xf>
    <xf numFmtId="0" fontId="26" fillId="38" borderId="92" xfId="0" applyFont="1" applyFill="1" applyBorder="1" applyAlignment="1">
      <alignment horizontal="center" vertical="center" wrapText="1"/>
    </xf>
    <xf numFmtId="0" fontId="26" fillId="38" borderId="33" xfId="0" applyFont="1" applyFill="1" applyBorder="1" applyAlignment="1">
      <alignment horizontal="center" vertical="center" wrapText="1"/>
    </xf>
    <xf numFmtId="0" fontId="26" fillId="38" borderId="48" xfId="0" applyFont="1" applyFill="1" applyBorder="1" applyAlignment="1">
      <alignment horizontal="center" vertical="center" wrapText="1"/>
    </xf>
    <xf numFmtId="0" fontId="26" fillId="38" borderId="93" xfId="0" applyFont="1" applyFill="1" applyBorder="1" applyAlignment="1">
      <alignment horizontal="center" vertical="center" wrapText="1"/>
    </xf>
    <xf numFmtId="0" fontId="25" fillId="39" borderId="10" xfId="0" applyFont="1" applyFill="1" applyBorder="1" applyAlignment="1">
      <alignment horizontal="center" vertical="center" wrapText="1"/>
    </xf>
    <xf numFmtId="0" fontId="12" fillId="37" borderId="11" xfId="0" applyFont="1" applyFill="1" applyBorder="1" applyAlignment="1" applyProtection="1">
      <alignment horizontal="center"/>
      <protection locked="0"/>
    </xf>
    <xf numFmtId="0" fontId="12" fillId="37" borderId="72" xfId="0" applyFont="1" applyFill="1" applyBorder="1" applyAlignment="1" applyProtection="1">
      <alignment horizontal="center"/>
      <protection locked="0"/>
    </xf>
    <xf numFmtId="0" fontId="12" fillId="37" borderId="14" xfId="0" applyFont="1" applyFill="1" applyBorder="1" applyAlignment="1" applyProtection="1">
      <alignment horizontal="center"/>
      <protection locked="0"/>
    </xf>
    <xf numFmtId="0" fontId="7" fillId="39" borderId="13" xfId="0" applyFont="1" applyFill="1" applyBorder="1" applyAlignment="1" applyProtection="1">
      <alignment horizontal="left" wrapText="1"/>
      <protection locked="0"/>
    </xf>
    <xf numFmtId="172" fontId="0" fillId="0" borderId="0" xfId="0" applyNumberFormat="1" applyFont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172" fontId="0" fillId="0" borderId="11" xfId="0" applyNumberFormat="1" applyFont="1" applyBorder="1" applyAlignment="1">
      <alignment horizontal="center"/>
    </xf>
    <xf numFmtId="172" fontId="0" fillId="0" borderId="14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3" fontId="25" fillId="39" borderId="10" xfId="0" applyNumberFormat="1" applyFont="1" applyFill="1" applyBorder="1" applyAlignment="1">
      <alignment horizontal="center" vertical="center" wrapText="1"/>
    </xf>
    <xf numFmtId="0" fontId="26" fillId="39" borderId="10" xfId="0" applyFont="1" applyFill="1" applyBorder="1" applyAlignment="1">
      <alignment horizontal="center" vertical="center" wrapText="1"/>
    </xf>
    <xf numFmtId="0" fontId="7" fillId="37" borderId="11" xfId="0" applyFont="1" applyFill="1" applyBorder="1" applyAlignment="1" applyProtection="1">
      <alignment horizontal="center"/>
      <protection locked="0"/>
    </xf>
    <xf numFmtId="0" fontId="7" fillId="37" borderId="72" xfId="0" applyFont="1" applyFill="1" applyBorder="1" applyAlignment="1" applyProtection="1">
      <alignment horizontal="center"/>
      <protection locked="0"/>
    </xf>
    <xf numFmtId="0" fontId="7" fillId="37" borderId="14" xfId="0" applyFont="1" applyFill="1" applyBorder="1" applyAlignment="1" applyProtection="1">
      <alignment horizontal="center"/>
      <protection locked="0"/>
    </xf>
    <xf numFmtId="0" fontId="12" fillId="39" borderId="46" xfId="0" applyFont="1" applyFill="1" applyBorder="1" applyAlignment="1" applyProtection="1">
      <alignment horizontal="center" vertical="center" wrapText="1"/>
      <protection locked="0"/>
    </xf>
    <xf numFmtId="0" fontId="12" fillId="39" borderId="16" xfId="0" applyFont="1" applyFill="1" applyBorder="1" applyAlignment="1" applyProtection="1">
      <alignment horizontal="center" vertical="center" wrapText="1"/>
      <protection locked="0"/>
    </xf>
    <xf numFmtId="0" fontId="12" fillId="39" borderId="51" xfId="0" applyFont="1" applyFill="1" applyBorder="1" applyAlignment="1" applyProtection="1">
      <alignment horizontal="center" vertical="center" wrapText="1"/>
      <protection locked="0"/>
    </xf>
    <xf numFmtId="0" fontId="12" fillId="39" borderId="19" xfId="0" applyFont="1" applyFill="1" applyBorder="1" applyAlignment="1" applyProtection="1">
      <alignment horizontal="center" vertical="center" wrapText="1"/>
      <protection locked="0"/>
    </xf>
    <xf numFmtId="0" fontId="25" fillId="41" borderId="10" xfId="0" applyFont="1" applyFill="1" applyBorder="1" applyAlignment="1">
      <alignment horizontal="center" vertical="center" wrapText="1"/>
    </xf>
    <xf numFmtId="165" fontId="26" fillId="0" borderId="10" xfId="0" applyNumberFormat="1" applyFont="1" applyFill="1" applyBorder="1" applyAlignment="1" applyProtection="1">
      <alignment horizontal="left"/>
      <protection locked="0"/>
    </xf>
    <xf numFmtId="44" fontId="26" fillId="0" borderId="63" xfId="39" applyFont="1" applyBorder="1" applyAlignment="1" applyProtection="1">
      <alignment horizontal="center" vertical="center" wrapText="1"/>
      <protection locked="0"/>
    </xf>
    <xf numFmtId="44" fontId="26" fillId="0" borderId="64" xfId="39" applyFont="1" applyBorder="1" applyAlignment="1" applyProtection="1">
      <alignment horizontal="center" vertical="center" wrapText="1"/>
      <protection locked="0"/>
    </xf>
    <xf numFmtId="44" fontId="26" fillId="0" borderId="94" xfId="39" applyFont="1" applyBorder="1" applyAlignment="1" applyProtection="1">
      <alignment horizontal="center" vertical="center" wrapText="1"/>
      <protection locked="0"/>
    </xf>
    <xf numFmtId="44" fontId="26" fillId="0" borderId="53" xfId="39" applyFont="1" applyBorder="1" applyAlignment="1" applyProtection="1">
      <alignment horizontal="center" vertical="center" wrapText="1"/>
      <protection locked="0"/>
    </xf>
    <xf numFmtId="44" fontId="26" fillId="0" borderId="0" xfId="39" applyFont="1" applyBorder="1" applyAlignment="1" applyProtection="1">
      <alignment horizontal="center" vertical="center" wrapText="1"/>
      <protection locked="0"/>
    </xf>
    <xf numFmtId="44" fontId="26" fillId="0" borderId="95" xfId="39" applyFont="1" applyBorder="1" applyAlignment="1" applyProtection="1">
      <alignment horizontal="center" vertical="center" wrapText="1"/>
      <protection locked="0"/>
    </xf>
    <xf numFmtId="44" fontId="26" fillId="0" borderId="96" xfId="39" applyFont="1" applyBorder="1" applyAlignment="1" applyProtection="1">
      <alignment horizontal="center" vertical="center" wrapText="1"/>
      <protection locked="0"/>
    </xf>
    <xf numFmtId="44" fontId="26" fillId="0" borderId="97" xfId="39" applyFont="1" applyBorder="1" applyAlignment="1" applyProtection="1">
      <alignment horizontal="center" vertical="center" wrapText="1"/>
      <protection locked="0"/>
    </xf>
    <xf numFmtId="44" fontId="26" fillId="0" borderId="98" xfId="39" applyFont="1" applyBorder="1" applyAlignment="1" applyProtection="1">
      <alignment horizontal="center" vertical="center" wrapText="1"/>
      <protection locked="0"/>
    </xf>
    <xf numFmtId="0" fontId="25" fillId="32" borderId="31" xfId="0" applyFont="1" applyFill="1" applyBorder="1" applyAlignment="1">
      <alignment horizontal="center"/>
    </xf>
    <xf numFmtId="0" fontId="26" fillId="32" borderId="31" xfId="0" applyFont="1" applyFill="1" applyBorder="1" applyAlignment="1">
      <alignment horizontal="center"/>
    </xf>
    <xf numFmtId="0" fontId="26" fillId="38" borderId="96" xfId="0" applyFont="1" applyFill="1" applyBorder="1" applyAlignment="1">
      <alignment horizontal="center" vertical="center"/>
    </xf>
    <xf numFmtId="0" fontId="26" fillId="38" borderId="97" xfId="0" applyFont="1" applyFill="1" applyBorder="1" applyAlignment="1">
      <alignment horizontal="center" vertical="center"/>
    </xf>
    <xf numFmtId="0" fontId="26" fillId="38" borderId="98" xfId="0" applyFont="1" applyFill="1" applyBorder="1" applyAlignment="1">
      <alignment horizontal="center" vertical="center"/>
    </xf>
    <xf numFmtId="0" fontId="26" fillId="38" borderId="10" xfId="0" applyFont="1" applyFill="1" applyBorder="1" applyAlignment="1">
      <alignment horizontal="center" vertical="center" wrapText="1"/>
    </xf>
    <xf numFmtId="44" fontId="25" fillId="39" borderId="63" xfId="39" applyFont="1" applyFill="1" applyBorder="1" applyAlignment="1" applyProtection="1">
      <alignment horizontal="center" vertical="center" wrapText="1"/>
      <protection locked="0"/>
    </xf>
    <xf numFmtId="44" fontId="25" fillId="39" borderId="64" xfId="39" applyFont="1" applyFill="1" applyBorder="1" applyAlignment="1" applyProtection="1">
      <alignment horizontal="center" vertical="center" wrapText="1"/>
      <protection locked="0"/>
    </xf>
    <xf numFmtId="44" fontId="25" fillId="39" borderId="94" xfId="39" applyFont="1" applyFill="1" applyBorder="1" applyAlignment="1" applyProtection="1">
      <alignment horizontal="center" vertical="center" wrapText="1"/>
      <protection locked="0"/>
    </xf>
    <xf numFmtId="44" fontId="25" fillId="39" borderId="53" xfId="39" applyFont="1" applyFill="1" applyBorder="1" applyAlignment="1" applyProtection="1">
      <alignment horizontal="center" vertical="center" wrapText="1"/>
      <protection locked="0"/>
    </xf>
    <xf numFmtId="44" fontId="25" fillId="39" borderId="0" xfId="39" applyFont="1" applyFill="1" applyBorder="1" applyAlignment="1" applyProtection="1">
      <alignment horizontal="center" vertical="center" wrapText="1"/>
      <protection locked="0"/>
    </xf>
    <xf numFmtId="44" fontId="25" fillId="39" borderId="95" xfId="39" applyFont="1" applyFill="1" applyBorder="1" applyAlignment="1" applyProtection="1">
      <alignment horizontal="center" vertical="center" wrapText="1"/>
      <protection locked="0"/>
    </xf>
    <xf numFmtId="44" fontId="25" fillId="39" borderId="96" xfId="39" applyFont="1" applyFill="1" applyBorder="1" applyAlignment="1" applyProtection="1">
      <alignment horizontal="center" vertical="center" wrapText="1"/>
      <protection locked="0"/>
    </xf>
    <xf numFmtId="44" fontId="25" fillId="39" borderId="97" xfId="39" applyFont="1" applyFill="1" applyBorder="1" applyAlignment="1" applyProtection="1">
      <alignment horizontal="center" vertical="center" wrapText="1"/>
      <protection locked="0"/>
    </xf>
    <xf numFmtId="44" fontId="25" fillId="39" borderId="98" xfId="39" applyFont="1" applyFill="1" applyBorder="1" applyAlignment="1" applyProtection="1">
      <alignment horizontal="center" vertical="center" wrapText="1"/>
      <protection locked="0"/>
    </xf>
    <xf numFmtId="0" fontId="26" fillId="0" borderId="32" xfId="0" applyFont="1" applyBorder="1" applyAlignment="1" applyProtection="1">
      <alignment vertical="center" wrapText="1"/>
      <protection locked="0"/>
    </xf>
    <xf numFmtId="0" fontId="26" fillId="0" borderId="54" xfId="0" applyFont="1" applyBorder="1" applyAlignment="1" applyProtection="1">
      <alignment vertical="center" wrapText="1"/>
      <protection locked="0"/>
    </xf>
    <xf numFmtId="0" fontId="26" fillId="0" borderId="99" xfId="0" applyFont="1" applyBorder="1" applyAlignment="1" applyProtection="1">
      <alignment vertical="center" wrapText="1"/>
      <protection locked="0"/>
    </xf>
    <xf numFmtId="0" fontId="22" fillId="0" borderId="95" xfId="0" applyFont="1" applyBorder="1" applyAlignment="1">
      <alignment/>
    </xf>
    <xf numFmtId="0" fontId="22" fillId="0" borderId="54" xfId="0" applyFont="1" applyBorder="1" applyAlignment="1">
      <alignment/>
    </xf>
    <xf numFmtId="0" fontId="22" fillId="0" borderId="53" xfId="0" applyFont="1" applyBorder="1" applyAlignment="1">
      <alignment/>
    </xf>
    <xf numFmtId="0" fontId="25" fillId="39" borderId="32" xfId="0" applyFont="1" applyFill="1" applyBorder="1" applyAlignment="1" applyProtection="1">
      <alignment horizontal="center" vertical="center" wrapText="1"/>
      <protection locked="0"/>
    </xf>
    <xf numFmtId="0" fontId="25" fillId="39" borderId="54" xfId="0" applyFont="1" applyFill="1" applyBorder="1" applyAlignment="1" applyProtection="1">
      <alignment horizontal="center" vertical="center" wrapText="1"/>
      <protection locked="0"/>
    </xf>
    <xf numFmtId="0" fontId="25" fillId="39" borderId="99" xfId="0" applyFont="1" applyFill="1" applyBorder="1" applyAlignment="1" applyProtection="1">
      <alignment horizontal="center" vertical="center" wrapText="1"/>
      <protection locked="0"/>
    </xf>
    <xf numFmtId="0" fontId="26" fillId="0" borderId="32" xfId="0" applyFont="1" applyBorder="1" applyAlignment="1" applyProtection="1">
      <alignment horizontal="center" vertical="center" wrapText="1"/>
      <protection locked="0"/>
    </xf>
    <xf numFmtId="0" fontId="26" fillId="0" borderId="54" xfId="0" applyFont="1" applyBorder="1" applyAlignment="1" applyProtection="1">
      <alignment horizontal="center" vertical="center" wrapText="1"/>
      <protection locked="0"/>
    </xf>
    <xf numFmtId="0" fontId="26" fillId="0" borderId="99" xfId="0" applyFont="1" applyBorder="1" applyAlignment="1" applyProtection="1">
      <alignment horizontal="center" vertical="center" wrapText="1"/>
      <protection locked="0"/>
    </xf>
    <xf numFmtId="0" fontId="26" fillId="0" borderId="32" xfId="0" applyFont="1" applyBorder="1" applyAlignment="1" applyProtection="1">
      <alignment vertical="center"/>
      <protection locked="0"/>
    </xf>
    <xf numFmtId="0" fontId="26" fillId="0" borderId="54" xfId="0" applyFont="1" applyBorder="1" applyAlignment="1" applyProtection="1">
      <alignment vertical="center"/>
      <protection locked="0"/>
    </xf>
    <xf numFmtId="0" fontId="26" fillId="0" borderId="99" xfId="0" applyFont="1" applyBorder="1" applyAlignment="1" applyProtection="1">
      <alignment vertical="center"/>
      <protection locked="0"/>
    </xf>
    <xf numFmtId="0" fontId="26" fillId="38" borderId="33" xfId="0" applyFont="1" applyFill="1" applyBorder="1" applyAlignment="1">
      <alignment horizontal="center" vertical="center"/>
    </xf>
    <xf numFmtId="0" fontId="26" fillId="38" borderId="48" xfId="0" applyFont="1" applyFill="1" applyBorder="1" applyAlignment="1">
      <alignment horizontal="center" vertical="center"/>
    </xf>
    <xf numFmtId="0" fontId="25" fillId="39" borderId="10" xfId="0" applyFont="1" applyFill="1" applyBorder="1" applyAlignment="1">
      <alignment vertical="center" wrapText="1"/>
    </xf>
    <xf numFmtId="0" fontId="25" fillId="39" borderId="10" xfId="0" applyFont="1" applyFill="1" applyBorder="1" applyAlignment="1">
      <alignment wrapText="1"/>
    </xf>
    <xf numFmtId="172" fontId="25" fillId="39" borderId="10" xfId="0" applyNumberFormat="1" applyFont="1" applyFill="1" applyBorder="1" applyAlignment="1">
      <alignment horizontal="center" vertical="center"/>
    </xf>
    <xf numFmtId="0" fontId="25" fillId="39" borderId="32" xfId="0" applyFont="1" applyFill="1" applyBorder="1" applyAlignment="1" applyProtection="1">
      <alignment vertical="center" wrapText="1"/>
      <protection locked="0"/>
    </xf>
    <xf numFmtId="0" fontId="25" fillId="39" borderId="54" xfId="0" applyFont="1" applyFill="1" applyBorder="1" applyAlignment="1" applyProtection="1">
      <alignment vertical="center" wrapText="1"/>
      <protection locked="0"/>
    </xf>
    <xf numFmtId="0" fontId="25" fillId="39" borderId="99" xfId="0" applyFont="1" applyFill="1" applyBorder="1" applyAlignment="1" applyProtection="1">
      <alignment vertical="center" wrapText="1"/>
      <protection locked="0"/>
    </xf>
    <xf numFmtId="44" fontId="25" fillId="39" borderId="32" xfId="39" applyFont="1" applyFill="1" applyBorder="1" applyAlignment="1" applyProtection="1">
      <alignment vertical="center" wrapText="1"/>
      <protection locked="0"/>
    </xf>
    <xf numFmtId="0" fontId="25" fillId="39" borderId="32" xfId="0" applyFont="1" applyFill="1" applyBorder="1" applyAlignment="1" applyProtection="1">
      <alignment vertical="center"/>
      <protection locked="0"/>
    </xf>
    <xf numFmtId="0" fontId="25" fillId="39" borderId="54" xfId="0" applyFont="1" applyFill="1" applyBorder="1" applyAlignment="1" applyProtection="1">
      <alignment vertical="center"/>
      <protection locked="0"/>
    </xf>
    <xf numFmtId="0" fontId="25" fillId="39" borderId="99" xfId="0" applyFont="1" applyFill="1" applyBorder="1" applyAlignment="1" applyProtection="1">
      <alignment vertical="center"/>
      <protection locked="0"/>
    </xf>
    <xf numFmtId="44" fontId="26" fillId="0" borderId="32" xfId="39" applyFont="1" applyBorder="1" applyAlignment="1" applyProtection="1">
      <alignment vertical="center" wrapText="1"/>
      <protection locked="0"/>
    </xf>
    <xf numFmtId="0" fontId="7" fillId="39" borderId="13" xfId="0" applyFont="1" applyFill="1" applyBorder="1" applyAlignment="1" applyProtection="1">
      <alignment horizontal="left"/>
      <protection locked="0"/>
    </xf>
    <xf numFmtId="0" fontId="7" fillId="39" borderId="19" xfId="0" applyFont="1" applyFill="1" applyBorder="1" applyAlignment="1" applyProtection="1">
      <alignment horizontal="left"/>
      <protection locked="0"/>
    </xf>
    <xf numFmtId="0" fontId="7" fillId="39" borderId="72" xfId="0" applyFont="1" applyFill="1" applyBorder="1" applyAlignment="1" applyProtection="1">
      <alignment horizontal="left"/>
      <protection locked="0"/>
    </xf>
    <xf numFmtId="0" fontId="7" fillId="39" borderId="14" xfId="0" applyFont="1" applyFill="1" applyBorder="1" applyAlignment="1" applyProtection="1">
      <alignment horizontal="left"/>
      <protection locked="0"/>
    </xf>
    <xf numFmtId="0" fontId="25" fillId="39" borderId="16" xfId="0" applyFont="1" applyFill="1" applyBorder="1" applyAlignment="1">
      <alignment horizontal="center" vertical="center" wrapText="1"/>
    </xf>
    <xf numFmtId="0" fontId="25" fillId="39" borderId="19" xfId="0" applyFont="1" applyFill="1" applyBorder="1" applyAlignment="1">
      <alignment horizontal="center" vertical="center" wrapText="1"/>
    </xf>
    <xf numFmtId="0" fontId="25" fillId="39" borderId="17" xfId="0" applyFont="1" applyFill="1" applyBorder="1" applyAlignment="1">
      <alignment horizontal="center" vertical="center" wrapText="1"/>
    </xf>
    <xf numFmtId="0" fontId="25" fillId="39" borderId="15" xfId="0" applyFont="1" applyFill="1" applyBorder="1" applyAlignment="1">
      <alignment horizontal="center" vertical="center" wrapText="1"/>
    </xf>
    <xf numFmtId="3" fontId="25" fillId="4" borderId="33" xfId="0" applyNumberFormat="1" applyFont="1" applyFill="1" applyBorder="1" applyAlignment="1">
      <alignment horizontal="center"/>
    </xf>
    <xf numFmtId="0" fontId="0" fillId="0" borderId="59" xfId="0" applyBorder="1" applyAlignment="1">
      <alignment horizontal="center"/>
    </xf>
    <xf numFmtId="0" fontId="22" fillId="0" borderId="32" xfId="0" applyFont="1" applyBorder="1" applyAlignment="1">
      <alignment vertical="center" wrapText="1"/>
    </xf>
    <xf numFmtId="0" fontId="22" fillId="0" borderId="54" xfId="0" applyFont="1" applyBorder="1" applyAlignment="1">
      <alignment vertical="center" wrapText="1"/>
    </xf>
    <xf numFmtId="0" fontId="22" fillId="0" borderId="99" xfId="0" applyFont="1" applyBorder="1" applyAlignment="1">
      <alignment vertical="center" wrapText="1"/>
    </xf>
    <xf numFmtId="0" fontId="22" fillId="0" borderId="47" xfId="0" applyFont="1" applyBorder="1" applyAlignment="1">
      <alignment/>
    </xf>
    <xf numFmtId="0" fontId="0" fillId="0" borderId="93" xfId="0" applyBorder="1" applyAlignment="1">
      <alignment/>
    </xf>
    <xf numFmtId="0" fontId="22" fillId="0" borderId="48" xfId="0" applyFont="1" applyBorder="1" applyAlignment="1">
      <alignment/>
    </xf>
    <xf numFmtId="0" fontId="0" fillId="0" borderId="48" xfId="0" applyBorder="1" applyAlignment="1">
      <alignment/>
    </xf>
    <xf numFmtId="0" fontId="23" fillId="4" borderId="17" xfId="0" applyFont="1" applyFill="1" applyBorder="1" applyAlignment="1">
      <alignment horizontal="center" vertical="center"/>
    </xf>
    <xf numFmtId="0" fontId="23" fillId="4" borderId="15" xfId="0" applyFont="1" applyFill="1" applyBorder="1" applyAlignment="1">
      <alignment horizontal="center" vertical="center"/>
    </xf>
    <xf numFmtId="0" fontId="23" fillId="4" borderId="11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23" fillId="4" borderId="72" xfId="0" applyFont="1" applyFill="1" applyBorder="1" applyAlignment="1">
      <alignment horizontal="center" vertical="center"/>
    </xf>
    <xf numFmtId="0" fontId="23" fillId="4" borderId="14" xfId="0" applyFont="1" applyFill="1" applyBorder="1" applyAlignment="1">
      <alignment horizontal="center" vertical="center"/>
    </xf>
    <xf numFmtId="44" fontId="22" fillId="0" borderId="63" xfId="39" applyFont="1" applyBorder="1" applyAlignment="1">
      <alignment vertical="center" wrapText="1"/>
    </xf>
    <xf numFmtId="0" fontId="0" fillId="0" borderId="94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0" fillId="0" borderId="95" xfId="0" applyBorder="1" applyAlignment="1">
      <alignment vertical="center" wrapText="1"/>
    </xf>
    <xf numFmtId="0" fontId="0" fillId="0" borderId="96" xfId="0" applyBorder="1" applyAlignment="1">
      <alignment vertical="center" wrapText="1"/>
    </xf>
    <xf numFmtId="0" fontId="0" fillId="0" borderId="98" xfId="0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0" fillId="0" borderId="99" xfId="0" applyBorder="1" applyAlignment="1">
      <alignment vertical="center" wrapText="1"/>
    </xf>
    <xf numFmtId="0" fontId="22" fillId="0" borderId="63" xfId="0" applyFont="1" applyBorder="1" applyAlignment="1">
      <alignment vertical="center" wrapText="1"/>
    </xf>
    <xf numFmtId="0" fontId="0" fillId="0" borderId="6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97" xfId="0" applyBorder="1" applyAlignment="1">
      <alignment vertical="center" wrapText="1"/>
    </xf>
    <xf numFmtId="0" fontId="22" fillId="0" borderId="49" xfId="0" applyFont="1" applyBorder="1" applyAlignment="1">
      <alignment/>
    </xf>
    <xf numFmtId="0" fontId="0" fillId="0" borderId="100" xfId="0" applyBorder="1" applyAlignment="1">
      <alignment/>
    </xf>
    <xf numFmtId="0" fontId="22" fillId="0" borderId="50" xfId="0" applyFont="1" applyBorder="1" applyAlignment="1">
      <alignment/>
    </xf>
    <xf numFmtId="0" fontId="0" fillId="0" borderId="50" xfId="0" applyBorder="1" applyAlignment="1">
      <alignment/>
    </xf>
    <xf numFmtId="0" fontId="23" fillId="4" borderId="10" xfId="0" applyFont="1" applyFill="1" applyBorder="1" applyAlignment="1">
      <alignment horizontal="center" vertical="center"/>
    </xf>
    <xf numFmtId="49" fontId="23" fillId="4" borderId="17" xfId="0" applyNumberFormat="1" applyFont="1" applyFill="1" applyBorder="1" applyAlignment="1">
      <alignment horizontal="center" vertical="center"/>
    </xf>
    <xf numFmtId="49" fontId="23" fillId="4" borderId="15" xfId="0" applyNumberFormat="1" applyFont="1" applyFill="1" applyBorder="1" applyAlignment="1">
      <alignment horizontal="center" vertical="center"/>
    </xf>
    <xf numFmtId="0" fontId="23" fillId="4" borderId="17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2" fillId="0" borderId="101" xfId="0" applyFont="1" applyBorder="1" applyAlignment="1">
      <alignment/>
    </xf>
    <xf numFmtId="0" fontId="0" fillId="0" borderId="102" xfId="0" applyBorder="1" applyAlignment="1">
      <alignment/>
    </xf>
    <xf numFmtId="0" fontId="22" fillId="0" borderId="103" xfId="0" applyFont="1" applyBorder="1" applyAlignment="1">
      <alignment/>
    </xf>
    <xf numFmtId="0" fontId="0" fillId="0" borderId="103" xfId="0" applyBorder="1" applyAlignment="1">
      <alignment/>
    </xf>
    <xf numFmtId="175" fontId="22" fillId="0" borderId="44" xfId="0" applyNumberFormat="1" applyFont="1" applyBorder="1" applyAlignment="1">
      <alignment horizontal="center"/>
    </xf>
    <xf numFmtId="175" fontId="22" fillId="0" borderId="45" xfId="0" applyNumberFormat="1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23" fillId="4" borderId="17" xfId="0" applyFont="1" applyFill="1" applyBorder="1" applyAlignment="1">
      <alignment horizontal="center"/>
    </xf>
    <xf numFmtId="175" fontId="22" fillId="0" borderId="42" xfId="0" applyNumberFormat="1" applyFont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2 Návrh Záv.vyúčtování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57150</xdr:rowOff>
    </xdr:from>
    <xdr:to>
      <xdr:col>24</xdr:col>
      <xdr:colOff>561975</xdr:colOff>
      <xdr:row>1</xdr:row>
      <xdr:rowOff>1466850</xdr:rowOff>
    </xdr:to>
    <xdr:sp>
      <xdr:nvSpPr>
        <xdr:cNvPr id="1" name="Text Box 49"/>
        <xdr:cNvSpPr txBox="1">
          <a:spLocks noChangeArrowheads="1"/>
        </xdr:cNvSpPr>
      </xdr:nvSpPr>
      <xdr:spPr>
        <a:xfrm>
          <a:off x="0" y="285750"/>
          <a:ext cx="15868650" cy="1409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Pokyny k vyplnění: příjemce vyplňuje pouze bílá pole.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soupisky se uvádí způsobilé i nezpůsobilé výdaje projektu.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Kaptioly uvedené ve sloupci A představují součtové řádky uvedené na Rozhodnutí o poskytnutí dotace/Stanovení výdajů.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Upozornění: v souvislosti s účinností vyhlášky MF ČR č. 560/2006 Sb. nemůže být příjemci dotace proplacena s přesností na haléře. Jednotlivé částky dotace (tj. SF - investiční, SF-neinvestiční, SR-investiční, SR-neinvestiční), o jejichž proplacení žádáte prostřednictvím Žádosti o platbu proto musí být uvedeny s přesností na koruny. V případě, že bude nezbytné požadovanou částku zaokrouhlit, zaokrouhlujte ji směrem dolů.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 provedené kontrole vyúčtování zašle MPSV ČR příjemci soupisku s eventuelními korekcemi. Příjemce bude požádán o vyplnění souhrnné tabulky v dolní části soupisky pokud je to relevantní. Příjemce stvrdí platnost soupisky podpisem stautárního orgánu, či pověřené osoby.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1"/>
  <sheetViews>
    <sheetView view="pageBreakPreview" zoomScale="60" zoomScalePageLayoutView="0" workbookViewId="0" topLeftCell="A1">
      <selection activeCell="G37" sqref="G37"/>
    </sheetView>
  </sheetViews>
  <sheetFormatPr defaultColWidth="9.140625" defaultRowHeight="12.75"/>
  <cols>
    <col min="1" max="1" width="7.57421875" style="0" customWidth="1"/>
    <col min="2" max="2" width="11.00390625" style="0" customWidth="1"/>
    <col min="3" max="3" width="8.00390625" style="0" customWidth="1"/>
    <col min="4" max="4" width="21.140625" style="0" customWidth="1"/>
    <col min="5" max="5" width="11.57421875" style="0" customWidth="1"/>
    <col min="6" max="7" width="9.28125" style="0" customWidth="1"/>
    <col min="8" max="8" width="11.00390625" style="0" customWidth="1"/>
    <col min="9" max="9" width="11.421875" style="0" customWidth="1"/>
    <col min="10" max="10" width="13.28125" style="0" customWidth="1"/>
    <col min="11" max="11" width="10.57421875" style="0" customWidth="1"/>
    <col min="12" max="12" width="14.28125" style="0" customWidth="1"/>
    <col min="13" max="13" width="10.140625" style="0" customWidth="1"/>
    <col min="14" max="14" width="14.8515625" style="0" customWidth="1"/>
    <col min="15" max="15" width="13.7109375" style="0" customWidth="1"/>
    <col min="16" max="18" width="11.140625" style="0" hidden="1" customWidth="1"/>
    <col min="19" max="19" width="1.7109375" style="0" hidden="1" customWidth="1"/>
    <col min="20" max="20" width="14.57421875" style="0" customWidth="1"/>
    <col min="21" max="21" width="9.00390625" style="0" customWidth="1"/>
    <col min="22" max="22" width="8.28125" style="0" customWidth="1"/>
    <col min="24" max="24" width="11.421875" style="0" customWidth="1"/>
    <col min="25" max="25" width="10.7109375" style="0" customWidth="1"/>
    <col min="26" max="26" width="9.140625" style="0" hidden="1" customWidth="1"/>
  </cols>
  <sheetData>
    <row r="1" spans="1:25" ht="18">
      <c r="A1" s="47" t="s">
        <v>76</v>
      </c>
      <c r="B1" s="48"/>
      <c r="C1" s="48"/>
      <c r="D1" s="49"/>
      <c r="E1" s="50"/>
      <c r="F1" s="51"/>
      <c r="G1" s="51"/>
      <c r="H1" s="52"/>
      <c r="I1" s="50"/>
      <c r="J1" s="50"/>
      <c r="K1" s="53"/>
      <c r="L1" s="53"/>
      <c r="M1" s="54"/>
      <c r="N1" s="54"/>
      <c r="O1" s="54"/>
      <c r="P1" s="54"/>
      <c r="Q1" s="54"/>
      <c r="R1" s="54"/>
      <c r="S1" s="54"/>
      <c r="T1" s="53"/>
      <c r="U1" s="53"/>
      <c r="V1" s="53"/>
      <c r="W1" s="53"/>
      <c r="X1" s="53"/>
      <c r="Y1" s="53"/>
    </row>
    <row r="2" spans="1:25" ht="123" customHeight="1">
      <c r="A2" s="47"/>
      <c r="B2" s="48"/>
      <c r="C2" s="48"/>
      <c r="D2" s="49"/>
      <c r="E2" s="50"/>
      <c r="F2" s="51"/>
      <c r="G2" s="51"/>
      <c r="H2" s="52"/>
      <c r="I2" s="50"/>
      <c r="J2" s="50"/>
      <c r="K2" s="53"/>
      <c r="L2" s="53"/>
      <c r="M2" s="54"/>
      <c r="N2" s="54"/>
      <c r="O2" s="54"/>
      <c r="P2" s="54"/>
      <c r="Q2" s="54"/>
      <c r="R2" s="54"/>
      <c r="S2" s="54"/>
      <c r="T2" s="53"/>
      <c r="U2" s="53"/>
      <c r="V2" s="53"/>
      <c r="W2" s="53"/>
      <c r="X2" s="53"/>
      <c r="Y2" s="53"/>
    </row>
    <row r="3" spans="1:25" s="152" customFormat="1" ht="9" customHeight="1">
      <c r="A3" s="178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7"/>
      <c r="Q3" s="177"/>
      <c r="R3" s="177"/>
      <c r="S3" s="177"/>
      <c r="T3" s="177"/>
      <c r="U3" s="177"/>
      <c r="V3" s="177"/>
      <c r="W3" s="151"/>
      <c r="X3" s="151"/>
      <c r="Y3" s="151"/>
    </row>
    <row r="4" spans="1:25" s="152" customFormat="1" ht="10.5" customHeight="1">
      <c r="A4" s="165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50"/>
      <c r="Q4" s="150"/>
      <c r="R4" s="150"/>
      <c r="S4" s="150"/>
      <c r="T4" s="150"/>
      <c r="U4" s="150"/>
      <c r="V4" s="150"/>
      <c r="W4" s="151"/>
      <c r="X4" s="151"/>
      <c r="Y4" s="151"/>
    </row>
    <row r="5" spans="1:26" s="154" customFormat="1" ht="14.25">
      <c r="A5" s="394" t="s">
        <v>77</v>
      </c>
      <c r="B5" s="395"/>
      <c r="C5" s="395"/>
      <c r="D5" s="396"/>
      <c r="E5" s="56"/>
      <c r="F5" s="394" t="s">
        <v>30</v>
      </c>
      <c r="G5" s="395"/>
      <c r="H5" s="396"/>
      <c r="I5" s="400"/>
      <c r="J5" s="400"/>
      <c r="K5" s="400"/>
      <c r="L5" s="400"/>
      <c r="M5" s="400"/>
      <c r="N5" s="400"/>
      <c r="O5" s="400"/>
      <c r="P5" s="400"/>
      <c r="Q5" s="400"/>
      <c r="R5" s="400"/>
      <c r="S5" s="400"/>
      <c r="T5" s="400"/>
      <c r="U5" s="400"/>
      <c r="V5" s="400"/>
      <c r="W5" s="400"/>
      <c r="X5" s="400"/>
      <c r="Y5" s="400"/>
      <c r="Z5" s="153" t="s">
        <v>40</v>
      </c>
    </row>
    <row r="6" spans="1:26" ht="14.25">
      <c r="A6" s="394" t="s">
        <v>28</v>
      </c>
      <c r="B6" s="395"/>
      <c r="C6" s="395"/>
      <c r="D6" s="396"/>
      <c r="E6" s="56"/>
      <c r="F6" s="397" t="s">
        <v>31</v>
      </c>
      <c r="G6" s="397"/>
      <c r="H6" s="397"/>
      <c r="I6" s="400"/>
      <c r="J6" s="400"/>
      <c r="K6" s="400"/>
      <c r="L6" s="400"/>
      <c r="M6" s="400"/>
      <c r="N6" s="400"/>
      <c r="O6" s="400"/>
      <c r="P6" s="400"/>
      <c r="Q6" s="400"/>
      <c r="R6" s="400"/>
      <c r="S6" s="400"/>
      <c r="T6" s="400"/>
      <c r="U6" s="400"/>
      <c r="V6" s="400"/>
      <c r="W6" s="400"/>
      <c r="X6" s="400"/>
      <c r="Y6" s="400"/>
      <c r="Z6" s="22"/>
    </row>
    <row r="7" spans="1:26" ht="14.25">
      <c r="A7" s="394" t="s">
        <v>29</v>
      </c>
      <c r="B7" s="395"/>
      <c r="C7" s="395"/>
      <c r="D7" s="396"/>
      <c r="E7" s="56"/>
      <c r="F7" s="397" t="s">
        <v>32</v>
      </c>
      <c r="G7" s="397"/>
      <c r="H7" s="397"/>
      <c r="I7" s="400"/>
      <c r="J7" s="400"/>
      <c r="K7" s="400"/>
      <c r="L7" s="400"/>
      <c r="M7" s="400"/>
      <c r="N7" s="400"/>
      <c r="O7" s="400"/>
      <c r="P7" s="400"/>
      <c r="Q7" s="400"/>
      <c r="R7" s="400"/>
      <c r="S7" s="400"/>
      <c r="T7" s="400"/>
      <c r="U7" s="400"/>
      <c r="V7" s="400"/>
      <c r="W7" s="400"/>
      <c r="X7" s="400"/>
      <c r="Y7" s="400"/>
      <c r="Z7" s="22"/>
    </row>
    <row r="8" spans="1:26" s="25" customFormat="1" ht="6.75" customHeight="1">
      <c r="A8" s="57"/>
      <c r="B8" s="57"/>
      <c r="C8" s="57"/>
      <c r="D8" s="57"/>
      <c r="E8" s="58"/>
      <c r="F8" s="57"/>
      <c r="G8" s="57"/>
      <c r="H8" s="57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46"/>
    </row>
    <row r="9" spans="1:25" s="22" customFormat="1" ht="7.5" customHeight="1" thickBot="1">
      <c r="A9" s="55"/>
      <c r="B9" s="55"/>
      <c r="C9" s="55"/>
      <c r="D9" s="60"/>
      <c r="E9" s="61"/>
      <c r="F9" s="61"/>
      <c r="G9" s="60"/>
      <c r="H9" s="62"/>
      <c r="I9" s="63"/>
      <c r="J9" s="63"/>
      <c r="K9" s="64"/>
      <c r="L9" s="64"/>
      <c r="M9" s="65"/>
      <c r="N9" s="65"/>
      <c r="O9" s="65"/>
      <c r="P9" s="65"/>
      <c r="Q9" s="65"/>
      <c r="R9" s="65"/>
      <c r="S9" s="65"/>
      <c r="T9" s="64"/>
      <c r="U9" s="64"/>
      <c r="V9" s="64"/>
      <c r="W9" s="64"/>
      <c r="X9" s="64"/>
      <c r="Y9" s="64"/>
    </row>
    <row r="10" spans="1:26" ht="13.5" customHeight="1" thickBot="1">
      <c r="A10" s="66"/>
      <c r="B10" s="389" t="s">
        <v>53</v>
      </c>
      <c r="C10" s="390"/>
      <c r="D10" s="390"/>
      <c r="E10" s="390"/>
      <c r="F10" s="390"/>
      <c r="G10" s="390"/>
      <c r="H10" s="390"/>
      <c r="I10" s="390"/>
      <c r="J10" s="390"/>
      <c r="K10" s="390"/>
      <c r="L10" s="391"/>
      <c r="M10" s="401" t="s">
        <v>83</v>
      </c>
      <c r="N10" s="402"/>
      <c r="O10" s="403"/>
      <c r="P10" s="67"/>
      <c r="Q10" s="67"/>
      <c r="R10" s="67"/>
      <c r="S10" s="67"/>
      <c r="T10" s="372" t="s">
        <v>54</v>
      </c>
      <c r="U10" s="373"/>
      <c r="V10" s="373"/>
      <c r="W10" s="373"/>
      <c r="X10" s="373"/>
      <c r="Y10" s="374"/>
      <c r="Z10" s="5"/>
    </row>
    <row r="11" spans="1:26" ht="12.75" customHeight="1">
      <c r="A11" s="361"/>
      <c r="B11" s="359" t="s">
        <v>15</v>
      </c>
      <c r="C11" s="378" t="s">
        <v>1</v>
      </c>
      <c r="D11" s="379" t="s">
        <v>0</v>
      </c>
      <c r="E11" s="380"/>
      <c r="F11" s="377" t="s">
        <v>19</v>
      </c>
      <c r="G11" s="377" t="s">
        <v>18</v>
      </c>
      <c r="H11" s="392" t="s">
        <v>39</v>
      </c>
      <c r="I11" s="385" t="s">
        <v>20</v>
      </c>
      <c r="J11" s="485" t="s">
        <v>74</v>
      </c>
      <c r="K11" s="387" t="s">
        <v>21</v>
      </c>
      <c r="L11" s="385" t="s">
        <v>9</v>
      </c>
      <c r="M11" s="382" t="s">
        <v>2</v>
      </c>
      <c r="N11" s="383"/>
      <c r="O11" s="384"/>
      <c r="P11" s="68"/>
      <c r="Q11" s="68"/>
      <c r="R11" s="68"/>
      <c r="S11" s="68"/>
      <c r="T11" s="369" t="s">
        <v>13</v>
      </c>
      <c r="U11" s="370"/>
      <c r="V11" s="370"/>
      <c r="W11" s="370"/>
      <c r="X11" s="370"/>
      <c r="Y11" s="371"/>
      <c r="Z11" s="5"/>
    </row>
    <row r="12" spans="1:26" ht="51.75" customHeight="1" thickBot="1">
      <c r="A12" s="362"/>
      <c r="B12" s="360"/>
      <c r="C12" s="381"/>
      <c r="D12" s="70"/>
      <c r="E12" s="69" t="s">
        <v>17</v>
      </c>
      <c r="F12" s="378"/>
      <c r="G12" s="378"/>
      <c r="H12" s="393"/>
      <c r="I12" s="386"/>
      <c r="J12" s="486"/>
      <c r="K12" s="388"/>
      <c r="L12" s="386"/>
      <c r="M12" s="71" t="s">
        <v>41</v>
      </c>
      <c r="N12" s="71" t="s">
        <v>38</v>
      </c>
      <c r="O12" s="72" t="s">
        <v>33</v>
      </c>
      <c r="P12" s="73" t="s">
        <v>44</v>
      </c>
      <c r="Q12" s="73" t="s">
        <v>45</v>
      </c>
      <c r="R12" s="73" t="s">
        <v>46</v>
      </c>
      <c r="S12" s="73" t="s">
        <v>47</v>
      </c>
      <c r="T12" s="74" t="s">
        <v>11</v>
      </c>
      <c r="U12" s="74" t="s">
        <v>10</v>
      </c>
      <c r="V12" s="74" t="s">
        <v>12</v>
      </c>
      <c r="W12" s="74" t="s">
        <v>3</v>
      </c>
      <c r="X12" s="74" t="s">
        <v>4</v>
      </c>
      <c r="Y12" s="75" t="s">
        <v>14</v>
      </c>
      <c r="Z12" s="5"/>
    </row>
    <row r="13" spans="1:26" s="25" customFormat="1" ht="12.75">
      <c r="A13" s="363" t="s">
        <v>56</v>
      </c>
      <c r="B13" s="76">
        <v>123456</v>
      </c>
      <c r="C13" s="77" t="s">
        <v>16</v>
      </c>
      <c r="D13" s="78" t="s">
        <v>5</v>
      </c>
      <c r="E13" s="79" t="s">
        <v>6</v>
      </c>
      <c r="F13" s="77" t="s">
        <v>7</v>
      </c>
      <c r="G13" s="77" t="s">
        <v>7</v>
      </c>
      <c r="H13" s="80"/>
      <c r="I13" s="81"/>
      <c r="J13" s="81"/>
      <c r="K13" s="82">
        <f aca="true" t="shared" si="0" ref="K13:K18">I13*0.19</f>
        <v>0</v>
      </c>
      <c r="L13" s="82">
        <f aca="true" t="shared" si="1" ref="L13:L19">I13+K13</f>
        <v>0</v>
      </c>
      <c r="M13" s="83"/>
      <c r="N13" s="83"/>
      <c r="O13" s="84">
        <f>M13+N13</f>
        <v>0</v>
      </c>
      <c r="P13" s="85">
        <f aca="true" t="shared" si="2" ref="P13:P19">IF(H13="IV",L13+O13,0)</f>
        <v>0</v>
      </c>
      <c r="Q13" s="85">
        <f aca="true" t="shared" si="3" ref="Q13:Q19">IF(H13="NIV",L13+O13,0)</f>
        <v>0</v>
      </c>
      <c r="R13" s="86">
        <f aca="true" t="shared" si="4" ref="R13:R19">IF(H13="IV",I13+M13,0)</f>
        <v>0</v>
      </c>
      <c r="S13" s="86">
        <f aca="true" t="shared" si="5" ref="S13:S19">IF(H13="NIV",I13+M13,0)</f>
        <v>0</v>
      </c>
      <c r="T13" s="87"/>
      <c r="U13" s="87"/>
      <c r="V13" s="87"/>
      <c r="W13" s="87"/>
      <c r="X13" s="87"/>
      <c r="Y13" s="88"/>
      <c r="Z13" s="26"/>
    </row>
    <row r="14" spans="1:26" ht="12.75" customHeight="1">
      <c r="A14" s="364"/>
      <c r="B14" s="89"/>
      <c r="C14" s="90"/>
      <c r="D14" s="90"/>
      <c r="E14" s="90"/>
      <c r="F14" s="90"/>
      <c r="G14" s="90"/>
      <c r="H14" s="91"/>
      <c r="I14" s="92"/>
      <c r="J14" s="92"/>
      <c r="K14" s="82">
        <f t="shared" si="0"/>
        <v>0</v>
      </c>
      <c r="L14" s="82">
        <f t="shared" si="1"/>
        <v>0</v>
      </c>
      <c r="M14" s="93"/>
      <c r="N14" s="93"/>
      <c r="O14" s="84">
        <f>M14+N14</f>
        <v>0</v>
      </c>
      <c r="P14" s="85">
        <f t="shared" si="2"/>
        <v>0</v>
      </c>
      <c r="Q14" s="85">
        <f t="shared" si="3"/>
        <v>0</v>
      </c>
      <c r="R14" s="86">
        <f t="shared" si="4"/>
        <v>0</v>
      </c>
      <c r="S14" s="86">
        <f t="shared" si="5"/>
        <v>0</v>
      </c>
      <c r="T14" s="87"/>
      <c r="U14" s="87"/>
      <c r="V14" s="87"/>
      <c r="W14" s="87"/>
      <c r="X14" s="87"/>
      <c r="Y14" s="88"/>
      <c r="Z14" s="5"/>
    </row>
    <row r="15" spans="1:26" ht="12.75">
      <c r="A15" s="364"/>
      <c r="B15" s="89"/>
      <c r="C15" s="77"/>
      <c r="D15" s="78"/>
      <c r="E15" s="79"/>
      <c r="F15" s="77"/>
      <c r="G15" s="77"/>
      <c r="H15" s="94"/>
      <c r="I15" s="92"/>
      <c r="J15" s="92"/>
      <c r="K15" s="82">
        <f>I15*0.19</f>
        <v>0</v>
      </c>
      <c r="L15" s="82">
        <f t="shared" si="1"/>
        <v>0</v>
      </c>
      <c r="M15" s="93"/>
      <c r="N15" s="93"/>
      <c r="O15" s="84">
        <f aca="true" t="shared" si="6" ref="O15:O59">M15+N15</f>
        <v>0</v>
      </c>
      <c r="P15" s="85">
        <f t="shared" si="2"/>
        <v>0</v>
      </c>
      <c r="Q15" s="85">
        <f t="shared" si="3"/>
        <v>0</v>
      </c>
      <c r="R15" s="86">
        <f t="shared" si="4"/>
        <v>0</v>
      </c>
      <c r="S15" s="86">
        <f t="shared" si="5"/>
        <v>0</v>
      </c>
      <c r="T15" s="87"/>
      <c r="U15" s="87"/>
      <c r="V15" s="87"/>
      <c r="W15" s="87"/>
      <c r="X15" s="87"/>
      <c r="Y15" s="88"/>
      <c r="Z15" s="5"/>
    </row>
    <row r="16" spans="1:26" ht="12.75">
      <c r="A16" s="364"/>
      <c r="B16" s="89"/>
      <c r="C16" s="77"/>
      <c r="D16" s="78"/>
      <c r="E16" s="79"/>
      <c r="F16" s="77"/>
      <c r="G16" s="77"/>
      <c r="H16" s="94"/>
      <c r="I16" s="92"/>
      <c r="J16" s="92"/>
      <c r="K16" s="82">
        <f t="shared" si="0"/>
        <v>0</v>
      </c>
      <c r="L16" s="82">
        <f t="shared" si="1"/>
        <v>0</v>
      </c>
      <c r="M16" s="93"/>
      <c r="N16" s="93"/>
      <c r="O16" s="84">
        <f t="shared" si="6"/>
        <v>0</v>
      </c>
      <c r="P16" s="85">
        <f t="shared" si="2"/>
        <v>0</v>
      </c>
      <c r="Q16" s="85">
        <f t="shared" si="3"/>
        <v>0</v>
      </c>
      <c r="R16" s="86">
        <f t="shared" si="4"/>
        <v>0</v>
      </c>
      <c r="S16" s="86">
        <f t="shared" si="5"/>
        <v>0</v>
      </c>
      <c r="T16" s="87"/>
      <c r="U16" s="87"/>
      <c r="V16" s="87"/>
      <c r="W16" s="87"/>
      <c r="X16" s="87"/>
      <c r="Y16" s="88"/>
      <c r="Z16" s="5"/>
    </row>
    <row r="17" spans="1:26" ht="12.75">
      <c r="A17" s="364"/>
      <c r="B17" s="89"/>
      <c r="C17" s="77"/>
      <c r="D17" s="78"/>
      <c r="E17" s="79"/>
      <c r="F17" s="77"/>
      <c r="G17" s="77"/>
      <c r="H17" s="91"/>
      <c r="I17" s="92"/>
      <c r="J17" s="92"/>
      <c r="K17" s="82">
        <f t="shared" si="0"/>
        <v>0</v>
      </c>
      <c r="L17" s="82">
        <f t="shared" si="1"/>
        <v>0</v>
      </c>
      <c r="M17" s="93"/>
      <c r="N17" s="93"/>
      <c r="O17" s="84">
        <f t="shared" si="6"/>
        <v>0</v>
      </c>
      <c r="P17" s="85">
        <f t="shared" si="2"/>
        <v>0</v>
      </c>
      <c r="Q17" s="85">
        <f t="shared" si="3"/>
        <v>0</v>
      </c>
      <c r="R17" s="86">
        <f t="shared" si="4"/>
        <v>0</v>
      </c>
      <c r="S17" s="86">
        <f t="shared" si="5"/>
        <v>0</v>
      </c>
      <c r="T17" s="87"/>
      <c r="U17" s="87"/>
      <c r="V17" s="87"/>
      <c r="W17" s="87"/>
      <c r="X17" s="87"/>
      <c r="Y17" s="88"/>
      <c r="Z17" s="5"/>
    </row>
    <row r="18" spans="1:26" ht="12.75">
      <c r="A18" s="364"/>
      <c r="B18" s="89"/>
      <c r="C18" s="77"/>
      <c r="D18" s="78"/>
      <c r="E18" s="79"/>
      <c r="F18" s="77"/>
      <c r="G18" s="77"/>
      <c r="H18" s="91"/>
      <c r="I18" s="92"/>
      <c r="J18" s="92"/>
      <c r="K18" s="82">
        <f t="shared" si="0"/>
        <v>0</v>
      </c>
      <c r="L18" s="82">
        <f t="shared" si="1"/>
        <v>0</v>
      </c>
      <c r="M18" s="93"/>
      <c r="N18" s="93"/>
      <c r="O18" s="84">
        <f t="shared" si="6"/>
        <v>0</v>
      </c>
      <c r="P18" s="85">
        <f t="shared" si="2"/>
        <v>0</v>
      </c>
      <c r="Q18" s="85">
        <f t="shared" si="3"/>
        <v>0</v>
      </c>
      <c r="R18" s="86">
        <f t="shared" si="4"/>
        <v>0</v>
      </c>
      <c r="S18" s="86">
        <f t="shared" si="5"/>
        <v>0</v>
      </c>
      <c r="T18" s="87"/>
      <c r="U18" s="87"/>
      <c r="V18" s="87"/>
      <c r="W18" s="87"/>
      <c r="X18" s="87"/>
      <c r="Y18" s="88"/>
      <c r="Z18" s="5"/>
    </row>
    <row r="19" spans="1:26" ht="13.5" thickBot="1">
      <c r="A19" s="364"/>
      <c r="B19" s="95"/>
      <c r="C19" s="96"/>
      <c r="D19" s="97"/>
      <c r="E19" s="98"/>
      <c r="F19" s="96"/>
      <c r="G19" s="96"/>
      <c r="H19" s="99"/>
      <c r="I19" s="100"/>
      <c r="J19" s="100"/>
      <c r="K19" s="101">
        <f aca="true" t="shared" si="7" ref="K19:K83">I19*0.19</f>
        <v>0</v>
      </c>
      <c r="L19" s="101">
        <f t="shared" si="1"/>
        <v>0</v>
      </c>
      <c r="M19" s="93"/>
      <c r="N19" s="93"/>
      <c r="O19" s="84">
        <f t="shared" si="6"/>
        <v>0</v>
      </c>
      <c r="P19" s="85">
        <f t="shared" si="2"/>
        <v>0</v>
      </c>
      <c r="Q19" s="85">
        <f t="shared" si="3"/>
        <v>0</v>
      </c>
      <c r="R19" s="86">
        <f t="shared" si="4"/>
        <v>0</v>
      </c>
      <c r="S19" s="86">
        <f t="shared" si="5"/>
        <v>0</v>
      </c>
      <c r="T19" s="87"/>
      <c r="U19" s="87"/>
      <c r="V19" s="87"/>
      <c r="W19" s="87"/>
      <c r="X19" s="87"/>
      <c r="Y19" s="88"/>
      <c r="Z19" s="5"/>
    </row>
    <row r="20" spans="1:26" ht="13.5" thickBot="1">
      <c r="A20" s="365"/>
      <c r="B20" s="357" t="s">
        <v>65</v>
      </c>
      <c r="C20" s="358"/>
      <c r="D20" s="358"/>
      <c r="E20" s="358"/>
      <c r="F20" s="358"/>
      <c r="G20" s="358"/>
      <c r="H20" s="147"/>
      <c r="I20" s="142">
        <f aca="true" t="shared" si="8" ref="I20:O20">SUM(I13:I19)</f>
        <v>0</v>
      </c>
      <c r="J20" s="142"/>
      <c r="K20" s="148">
        <f t="shared" si="8"/>
        <v>0</v>
      </c>
      <c r="L20" s="143">
        <f t="shared" si="8"/>
        <v>0</v>
      </c>
      <c r="M20" s="104">
        <f t="shared" si="8"/>
        <v>0</v>
      </c>
      <c r="N20" s="105">
        <f t="shared" si="8"/>
        <v>0</v>
      </c>
      <c r="O20" s="105">
        <f t="shared" si="8"/>
        <v>0</v>
      </c>
      <c r="P20" s="85"/>
      <c r="Q20" s="85"/>
      <c r="R20" s="86"/>
      <c r="S20" s="86"/>
      <c r="T20" s="106" t="s">
        <v>8</v>
      </c>
      <c r="U20" s="106" t="s">
        <v>8</v>
      </c>
      <c r="V20" s="106" t="s">
        <v>8</v>
      </c>
      <c r="W20" s="106" t="s">
        <v>8</v>
      </c>
      <c r="X20" s="106" t="s">
        <v>8</v>
      </c>
      <c r="Y20" s="106" t="s">
        <v>8</v>
      </c>
      <c r="Z20" s="5"/>
    </row>
    <row r="21" spans="1:26" ht="12.75">
      <c r="A21" s="366" t="s">
        <v>57</v>
      </c>
      <c r="B21" s="107"/>
      <c r="C21" s="108"/>
      <c r="D21" s="109"/>
      <c r="E21" s="110"/>
      <c r="F21" s="108"/>
      <c r="G21" s="108"/>
      <c r="H21" s="94"/>
      <c r="I21" s="111"/>
      <c r="J21" s="111"/>
      <c r="K21" s="112">
        <f t="shared" si="7"/>
        <v>0</v>
      </c>
      <c r="L21" s="112">
        <f aca="true" t="shared" si="9" ref="L21:L59">I21+K21</f>
        <v>0</v>
      </c>
      <c r="M21" s="93"/>
      <c r="N21" s="93"/>
      <c r="O21" s="84">
        <f t="shared" si="6"/>
        <v>0</v>
      </c>
      <c r="P21" s="85">
        <f aca="true" t="shared" si="10" ref="P21:P27">IF(H21="IV",L21+O21,0)</f>
        <v>0</v>
      </c>
      <c r="Q21" s="85">
        <f aca="true" t="shared" si="11" ref="Q21:Q27">IF(H21="NIV",L21+O21,0)</f>
        <v>0</v>
      </c>
      <c r="R21" s="86">
        <f aca="true" t="shared" si="12" ref="R21:R27">IF(H21="IV",I21+M21,0)</f>
        <v>0</v>
      </c>
      <c r="S21" s="86">
        <f aca="true" t="shared" si="13" ref="S21:S27">IF(H21="NIV",I21+M21,0)</f>
        <v>0</v>
      </c>
      <c r="T21" s="87"/>
      <c r="U21" s="87"/>
      <c r="V21" s="87"/>
      <c r="W21" s="87"/>
      <c r="X21" s="87"/>
      <c r="Y21" s="88"/>
      <c r="Z21" s="5"/>
    </row>
    <row r="22" spans="1:26" ht="12.75" customHeight="1">
      <c r="A22" s="367"/>
      <c r="B22" s="113"/>
      <c r="C22" s="77"/>
      <c r="D22" s="78"/>
      <c r="E22" s="79"/>
      <c r="F22" s="77"/>
      <c r="G22" s="77"/>
      <c r="H22" s="91"/>
      <c r="I22" s="92"/>
      <c r="J22" s="92"/>
      <c r="K22" s="82">
        <f t="shared" si="7"/>
        <v>0</v>
      </c>
      <c r="L22" s="82">
        <f t="shared" si="9"/>
        <v>0</v>
      </c>
      <c r="M22" s="93"/>
      <c r="N22" s="93"/>
      <c r="O22" s="84">
        <f t="shared" si="6"/>
        <v>0</v>
      </c>
      <c r="P22" s="85">
        <f t="shared" si="10"/>
        <v>0</v>
      </c>
      <c r="Q22" s="85">
        <f t="shared" si="11"/>
        <v>0</v>
      </c>
      <c r="R22" s="86">
        <f t="shared" si="12"/>
        <v>0</v>
      </c>
      <c r="S22" s="86">
        <f t="shared" si="13"/>
        <v>0</v>
      </c>
      <c r="T22" s="87"/>
      <c r="U22" s="87"/>
      <c r="V22" s="87"/>
      <c r="W22" s="87"/>
      <c r="X22" s="87"/>
      <c r="Y22" s="88"/>
      <c r="Z22" s="5"/>
    </row>
    <row r="23" spans="1:26" ht="12.75">
      <c r="A23" s="367"/>
      <c r="B23" s="113"/>
      <c r="C23" s="77"/>
      <c r="D23" s="78"/>
      <c r="E23" s="79"/>
      <c r="F23" s="77"/>
      <c r="G23" s="77"/>
      <c r="H23" s="91"/>
      <c r="I23" s="92"/>
      <c r="J23" s="92"/>
      <c r="K23" s="82">
        <f t="shared" si="7"/>
        <v>0</v>
      </c>
      <c r="L23" s="82">
        <f t="shared" si="9"/>
        <v>0</v>
      </c>
      <c r="M23" s="93"/>
      <c r="N23" s="93"/>
      <c r="O23" s="84">
        <f t="shared" si="6"/>
        <v>0</v>
      </c>
      <c r="P23" s="85">
        <f t="shared" si="10"/>
        <v>0</v>
      </c>
      <c r="Q23" s="85">
        <f t="shared" si="11"/>
        <v>0</v>
      </c>
      <c r="R23" s="86">
        <f t="shared" si="12"/>
        <v>0</v>
      </c>
      <c r="S23" s="86">
        <f t="shared" si="13"/>
        <v>0</v>
      </c>
      <c r="T23" s="87"/>
      <c r="U23" s="87"/>
      <c r="V23" s="87"/>
      <c r="W23" s="87"/>
      <c r="X23" s="87"/>
      <c r="Y23" s="88"/>
      <c r="Z23" s="5"/>
    </row>
    <row r="24" spans="1:26" ht="12.75">
      <c r="A24" s="367"/>
      <c r="B24" s="113"/>
      <c r="C24" s="77"/>
      <c r="D24" s="78"/>
      <c r="E24" s="79"/>
      <c r="F24" s="77"/>
      <c r="G24" s="77"/>
      <c r="H24" s="91"/>
      <c r="I24" s="92"/>
      <c r="J24" s="92"/>
      <c r="K24" s="82">
        <f t="shared" si="7"/>
        <v>0</v>
      </c>
      <c r="L24" s="82">
        <f t="shared" si="9"/>
        <v>0</v>
      </c>
      <c r="M24" s="93"/>
      <c r="N24" s="93"/>
      <c r="O24" s="84">
        <f t="shared" si="6"/>
        <v>0</v>
      </c>
      <c r="P24" s="85">
        <f t="shared" si="10"/>
        <v>0</v>
      </c>
      <c r="Q24" s="85">
        <f t="shared" si="11"/>
        <v>0</v>
      </c>
      <c r="R24" s="86">
        <f t="shared" si="12"/>
        <v>0</v>
      </c>
      <c r="S24" s="86">
        <f t="shared" si="13"/>
        <v>0</v>
      </c>
      <c r="T24" s="87"/>
      <c r="U24" s="87"/>
      <c r="V24" s="87"/>
      <c r="W24" s="87"/>
      <c r="X24" s="87"/>
      <c r="Y24" s="88"/>
      <c r="Z24" s="5"/>
    </row>
    <row r="25" spans="1:26" ht="12.75">
      <c r="A25" s="367"/>
      <c r="B25" s="113"/>
      <c r="C25" s="77"/>
      <c r="D25" s="78"/>
      <c r="E25" s="79"/>
      <c r="F25" s="77"/>
      <c r="G25" s="77"/>
      <c r="H25" s="91"/>
      <c r="I25" s="92"/>
      <c r="J25" s="92"/>
      <c r="K25" s="82">
        <f t="shared" si="7"/>
        <v>0</v>
      </c>
      <c r="L25" s="82">
        <f t="shared" si="9"/>
        <v>0</v>
      </c>
      <c r="M25" s="93"/>
      <c r="N25" s="93"/>
      <c r="O25" s="84">
        <f t="shared" si="6"/>
        <v>0</v>
      </c>
      <c r="P25" s="85">
        <f t="shared" si="10"/>
        <v>0</v>
      </c>
      <c r="Q25" s="85">
        <f t="shared" si="11"/>
        <v>0</v>
      </c>
      <c r="R25" s="86">
        <f t="shared" si="12"/>
        <v>0</v>
      </c>
      <c r="S25" s="86">
        <f t="shared" si="13"/>
        <v>0</v>
      </c>
      <c r="T25" s="87"/>
      <c r="U25" s="87"/>
      <c r="V25" s="87"/>
      <c r="W25" s="87"/>
      <c r="X25" s="87"/>
      <c r="Y25" s="88"/>
      <c r="Z25" s="5"/>
    </row>
    <row r="26" spans="1:26" ht="12.75">
      <c r="A26" s="367"/>
      <c r="B26" s="113"/>
      <c r="C26" s="77"/>
      <c r="D26" s="78"/>
      <c r="E26" s="79"/>
      <c r="F26" s="77"/>
      <c r="G26" s="77"/>
      <c r="H26" s="91"/>
      <c r="I26" s="92"/>
      <c r="J26" s="92"/>
      <c r="K26" s="82">
        <f t="shared" si="7"/>
        <v>0</v>
      </c>
      <c r="L26" s="82">
        <f t="shared" si="9"/>
        <v>0</v>
      </c>
      <c r="M26" s="93"/>
      <c r="N26" s="93"/>
      <c r="O26" s="84">
        <f t="shared" si="6"/>
        <v>0</v>
      </c>
      <c r="P26" s="85">
        <f t="shared" si="10"/>
        <v>0</v>
      </c>
      <c r="Q26" s="85">
        <f t="shared" si="11"/>
        <v>0</v>
      </c>
      <c r="R26" s="86">
        <f t="shared" si="12"/>
        <v>0</v>
      </c>
      <c r="S26" s="86">
        <f t="shared" si="13"/>
        <v>0</v>
      </c>
      <c r="T26" s="87"/>
      <c r="U26" s="87"/>
      <c r="V26" s="87"/>
      <c r="W26" s="87"/>
      <c r="X26" s="87"/>
      <c r="Y26" s="88"/>
      <c r="Z26" s="5"/>
    </row>
    <row r="27" spans="1:26" ht="13.5" thickBot="1">
      <c r="A27" s="367"/>
      <c r="B27" s="114"/>
      <c r="C27" s="96"/>
      <c r="D27" s="97"/>
      <c r="E27" s="98"/>
      <c r="F27" s="96"/>
      <c r="G27" s="96"/>
      <c r="H27" s="99"/>
      <c r="I27" s="100"/>
      <c r="J27" s="100"/>
      <c r="K27" s="101">
        <f t="shared" si="7"/>
        <v>0</v>
      </c>
      <c r="L27" s="101">
        <f t="shared" si="9"/>
        <v>0</v>
      </c>
      <c r="M27" s="93"/>
      <c r="N27" s="93"/>
      <c r="O27" s="84">
        <f t="shared" si="6"/>
        <v>0</v>
      </c>
      <c r="P27" s="85">
        <f t="shared" si="10"/>
        <v>0</v>
      </c>
      <c r="Q27" s="85">
        <f t="shared" si="11"/>
        <v>0</v>
      </c>
      <c r="R27" s="86">
        <f t="shared" si="12"/>
        <v>0</v>
      </c>
      <c r="S27" s="86">
        <f t="shared" si="13"/>
        <v>0</v>
      </c>
      <c r="T27" s="87"/>
      <c r="U27" s="87"/>
      <c r="V27" s="87"/>
      <c r="W27" s="87"/>
      <c r="X27" s="87"/>
      <c r="Y27" s="88"/>
      <c r="Z27" s="5"/>
    </row>
    <row r="28" spans="1:26" ht="13.5" thickBot="1">
      <c r="A28" s="368"/>
      <c r="B28" s="357" t="s">
        <v>66</v>
      </c>
      <c r="C28" s="358"/>
      <c r="D28" s="358"/>
      <c r="E28" s="358"/>
      <c r="F28" s="358"/>
      <c r="G28" s="358"/>
      <c r="H28" s="147"/>
      <c r="I28" s="142">
        <f aca="true" t="shared" si="14" ref="I28:O28">SUM(I21:I27)</f>
        <v>0</v>
      </c>
      <c r="J28" s="142"/>
      <c r="K28" s="143">
        <f t="shared" si="14"/>
        <v>0</v>
      </c>
      <c r="L28" s="143">
        <f t="shared" si="14"/>
        <v>0</v>
      </c>
      <c r="M28" s="104">
        <f t="shared" si="14"/>
        <v>0</v>
      </c>
      <c r="N28" s="105">
        <f t="shared" si="14"/>
        <v>0</v>
      </c>
      <c r="O28" s="105">
        <f t="shared" si="14"/>
        <v>0</v>
      </c>
      <c r="P28" s="85"/>
      <c r="Q28" s="85"/>
      <c r="R28" s="86"/>
      <c r="S28" s="86"/>
      <c r="T28" s="106" t="s">
        <v>8</v>
      </c>
      <c r="U28" s="106" t="s">
        <v>8</v>
      </c>
      <c r="V28" s="106" t="s">
        <v>8</v>
      </c>
      <c r="W28" s="106" t="s">
        <v>8</v>
      </c>
      <c r="X28" s="106" t="s">
        <v>8</v>
      </c>
      <c r="Y28" s="106" t="s">
        <v>8</v>
      </c>
      <c r="Z28" s="5"/>
    </row>
    <row r="29" spans="1:26" ht="12.75">
      <c r="A29" s="366" t="s">
        <v>58</v>
      </c>
      <c r="B29" s="115"/>
      <c r="C29" s="108"/>
      <c r="D29" s="109"/>
      <c r="E29" s="110"/>
      <c r="F29" s="108"/>
      <c r="G29" s="108"/>
      <c r="H29" s="94"/>
      <c r="I29" s="111"/>
      <c r="J29" s="111"/>
      <c r="K29" s="112">
        <f t="shared" si="7"/>
        <v>0</v>
      </c>
      <c r="L29" s="112">
        <f t="shared" si="9"/>
        <v>0</v>
      </c>
      <c r="M29" s="93"/>
      <c r="N29" s="93"/>
      <c r="O29" s="84">
        <f t="shared" si="6"/>
        <v>0</v>
      </c>
      <c r="P29" s="85">
        <f aca="true" t="shared" si="15" ref="P29:P35">IF(H29="IV",L29+O29,0)</f>
        <v>0</v>
      </c>
      <c r="Q29" s="85">
        <f aca="true" t="shared" si="16" ref="Q29:Q35">IF(H29="NIV",L29+O29,0)</f>
        <v>0</v>
      </c>
      <c r="R29" s="86">
        <f aca="true" t="shared" si="17" ref="R29:R35">IF(H29="IV",I29+M29,0)</f>
        <v>0</v>
      </c>
      <c r="S29" s="86">
        <f aca="true" t="shared" si="18" ref="S29:S35">IF(H29="NIV",I29+M29,0)</f>
        <v>0</v>
      </c>
      <c r="T29" s="87"/>
      <c r="U29" s="87"/>
      <c r="V29" s="87"/>
      <c r="W29" s="87"/>
      <c r="X29" s="87"/>
      <c r="Y29" s="88"/>
      <c r="Z29" s="5"/>
    </row>
    <row r="30" spans="1:26" ht="12.75" customHeight="1">
      <c r="A30" s="367"/>
      <c r="B30" s="116"/>
      <c r="C30" s="77"/>
      <c r="D30" s="78"/>
      <c r="E30" s="79"/>
      <c r="F30" s="77"/>
      <c r="G30" s="77"/>
      <c r="H30" s="91"/>
      <c r="I30" s="92"/>
      <c r="J30" s="92"/>
      <c r="K30" s="82">
        <f t="shared" si="7"/>
        <v>0</v>
      </c>
      <c r="L30" s="82">
        <f t="shared" si="9"/>
        <v>0</v>
      </c>
      <c r="M30" s="93"/>
      <c r="N30" s="93"/>
      <c r="O30" s="84">
        <f t="shared" si="6"/>
        <v>0</v>
      </c>
      <c r="P30" s="85">
        <f t="shared" si="15"/>
        <v>0</v>
      </c>
      <c r="Q30" s="85">
        <f t="shared" si="16"/>
        <v>0</v>
      </c>
      <c r="R30" s="86">
        <f t="shared" si="17"/>
        <v>0</v>
      </c>
      <c r="S30" s="86">
        <f t="shared" si="18"/>
        <v>0</v>
      </c>
      <c r="T30" s="87"/>
      <c r="U30" s="87"/>
      <c r="V30" s="87"/>
      <c r="W30" s="87"/>
      <c r="X30" s="87"/>
      <c r="Y30" s="88"/>
      <c r="Z30" s="5"/>
    </row>
    <row r="31" spans="1:26" ht="12.75">
      <c r="A31" s="367"/>
      <c r="B31" s="116"/>
      <c r="C31" s="77"/>
      <c r="D31" s="78"/>
      <c r="E31" s="79"/>
      <c r="F31" s="77"/>
      <c r="G31" s="77"/>
      <c r="H31" s="91"/>
      <c r="I31" s="92"/>
      <c r="J31" s="92"/>
      <c r="K31" s="82">
        <f t="shared" si="7"/>
        <v>0</v>
      </c>
      <c r="L31" s="82">
        <f t="shared" si="9"/>
        <v>0</v>
      </c>
      <c r="M31" s="93"/>
      <c r="N31" s="93"/>
      <c r="O31" s="84">
        <f t="shared" si="6"/>
        <v>0</v>
      </c>
      <c r="P31" s="85">
        <f t="shared" si="15"/>
        <v>0</v>
      </c>
      <c r="Q31" s="85">
        <f t="shared" si="16"/>
        <v>0</v>
      </c>
      <c r="R31" s="86">
        <f t="shared" si="17"/>
        <v>0</v>
      </c>
      <c r="S31" s="86">
        <f t="shared" si="18"/>
        <v>0</v>
      </c>
      <c r="T31" s="87"/>
      <c r="U31" s="87"/>
      <c r="V31" s="87"/>
      <c r="W31" s="87"/>
      <c r="X31" s="87"/>
      <c r="Y31" s="88"/>
      <c r="Z31" s="5"/>
    </row>
    <row r="32" spans="1:26" ht="12.75">
      <c r="A32" s="367"/>
      <c r="B32" s="116"/>
      <c r="C32" s="77"/>
      <c r="D32" s="78"/>
      <c r="E32" s="79"/>
      <c r="F32" s="77"/>
      <c r="G32" s="77"/>
      <c r="H32" s="91"/>
      <c r="I32" s="92"/>
      <c r="J32" s="92"/>
      <c r="K32" s="82">
        <f t="shared" si="7"/>
        <v>0</v>
      </c>
      <c r="L32" s="82">
        <f t="shared" si="9"/>
        <v>0</v>
      </c>
      <c r="M32" s="93"/>
      <c r="N32" s="93"/>
      <c r="O32" s="84">
        <f t="shared" si="6"/>
        <v>0</v>
      </c>
      <c r="P32" s="85">
        <f t="shared" si="15"/>
        <v>0</v>
      </c>
      <c r="Q32" s="85">
        <f t="shared" si="16"/>
        <v>0</v>
      </c>
      <c r="R32" s="86">
        <f t="shared" si="17"/>
        <v>0</v>
      </c>
      <c r="S32" s="86">
        <f t="shared" si="18"/>
        <v>0</v>
      </c>
      <c r="T32" s="87"/>
      <c r="U32" s="87"/>
      <c r="V32" s="87"/>
      <c r="W32" s="87"/>
      <c r="X32" s="87"/>
      <c r="Y32" s="88"/>
      <c r="Z32" s="5"/>
    </row>
    <row r="33" spans="1:26" ht="12.75">
      <c r="A33" s="367"/>
      <c r="B33" s="116"/>
      <c r="C33" s="77"/>
      <c r="D33" s="78"/>
      <c r="E33" s="79"/>
      <c r="F33" s="77"/>
      <c r="G33" s="77"/>
      <c r="H33" s="91"/>
      <c r="I33" s="92"/>
      <c r="J33" s="92"/>
      <c r="K33" s="82">
        <f t="shared" si="7"/>
        <v>0</v>
      </c>
      <c r="L33" s="82">
        <f t="shared" si="9"/>
        <v>0</v>
      </c>
      <c r="M33" s="93"/>
      <c r="N33" s="93"/>
      <c r="O33" s="84">
        <f t="shared" si="6"/>
        <v>0</v>
      </c>
      <c r="P33" s="85">
        <f t="shared" si="15"/>
        <v>0</v>
      </c>
      <c r="Q33" s="85">
        <f t="shared" si="16"/>
        <v>0</v>
      </c>
      <c r="R33" s="86">
        <f t="shared" si="17"/>
        <v>0</v>
      </c>
      <c r="S33" s="86">
        <f t="shared" si="18"/>
        <v>0</v>
      </c>
      <c r="T33" s="87"/>
      <c r="U33" s="87"/>
      <c r="V33" s="87"/>
      <c r="W33" s="87"/>
      <c r="X33" s="87"/>
      <c r="Y33" s="88"/>
      <c r="Z33" s="5"/>
    </row>
    <row r="34" spans="1:26" ht="12.75">
      <c r="A34" s="367"/>
      <c r="B34" s="116"/>
      <c r="C34" s="77"/>
      <c r="D34" s="78"/>
      <c r="E34" s="79"/>
      <c r="F34" s="77"/>
      <c r="G34" s="77"/>
      <c r="H34" s="91"/>
      <c r="I34" s="92"/>
      <c r="J34" s="92"/>
      <c r="K34" s="82">
        <f t="shared" si="7"/>
        <v>0</v>
      </c>
      <c r="L34" s="82">
        <f t="shared" si="9"/>
        <v>0</v>
      </c>
      <c r="M34" s="93"/>
      <c r="N34" s="93"/>
      <c r="O34" s="84">
        <f t="shared" si="6"/>
        <v>0</v>
      </c>
      <c r="P34" s="85">
        <f t="shared" si="15"/>
        <v>0</v>
      </c>
      <c r="Q34" s="85">
        <f t="shared" si="16"/>
        <v>0</v>
      </c>
      <c r="R34" s="86">
        <f t="shared" si="17"/>
        <v>0</v>
      </c>
      <c r="S34" s="86">
        <f t="shared" si="18"/>
        <v>0</v>
      </c>
      <c r="T34" s="87"/>
      <c r="U34" s="87"/>
      <c r="V34" s="87"/>
      <c r="W34" s="87"/>
      <c r="X34" s="87"/>
      <c r="Y34" s="88"/>
      <c r="Z34" s="5"/>
    </row>
    <row r="35" spans="1:26" ht="13.5" thickBot="1">
      <c r="A35" s="367"/>
      <c r="B35" s="117"/>
      <c r="C35" s="96"/>
      <c r="D35" s="97"/>
      <c r="E35" s="98"/>
      <c r="F35" s="96"/>
      <c r="G35" s="96"/>
      <c r="H35" s="99"/>
      <c r="I35" s="100"/>
      <c r="J35" s="100"/>
      <c r="K35" s="101">
        <f t="shared" si="7"/>
        <v>0</v>
      </c>
      <c r="L35" s="101">
        <f t="shared" si="9"/>
        <v>0</v>
      </c>
      <c r="M35" s="93"/>
      <c r="N35" s="93"/>
      <c r="O35" s="84">
        <f t="shared" si="6"/>
        <v>0</v>
      </c>
      <c r="P35" s="85">
        <f t="shared" si="15"/>
        <v>0</v>
      </c>
      <c r="Q35" s="85">
        <f t="shared" si="16"/>
        <v>0</v>
      </c>
      <c r="R35" s="86">
        <f t="shared" si="17"/>
        <v>0</v>
      </c>
      <c r="S35" s="86">
        <f t="shared" si="18"/>
        <v>0</v>
      </c>
      <c r="T35" s="87"/>
      <c r="U35" s="87"/>
      <c r="V35" s="87"/>
      <c r="W35" s="87"/>
      <c r="X35" s="87"/>
      <c r="Y35" s="88"/>
      <c r="Z35" s="5"/>
    </row>
    <row r="36" spans="1:26" ht="13.5" thickBot="1">
      <c r="A36" s="368"/>
      <c r="B36" s="433" t="s">
        <v>67</v>
      </c>
      <c r="C36" s="434"/>
      <c r="D36" s="434"/>
      <c r="E36" s="434"/>
      <c r="F36" s="434"/>
      <c r="G36" s="434"/>
      <c r="H36" s="141"/>
      <c r="I36" s="142">
        <f aca="true" t="shared" si="19" ref="I36:O36">SUM(I29:I35)</f>
        <v>0</v>
      </c>
      <c r="J36" s="142"/>
      <c r="K36" s="143">
        <f t="shared" si="19"/>
        <v>0</v>
      </c>
      <c r="L36" s="143">
        <f t="shared" si="19"/>
        <v>0</v>
      </c>
      <c r="M36" s="104">
        <f t="shared" si="19"/>
        <v>0</v>
      </c>
      <c r="N36" s="105">
        <f t="shared" si="19"/>
        <v>0</v>
      </c>
      <c r="O36" s="105">
        <f t="shared" si="19"/>
        <v>0</v>
      </c>
      <c r="P36" s="85"/>
      <c r="Q36" s="85"/>
      <c r="R36" s="86"/>
      <c r="S36" s="86"/>
      <c r="T36" s="106" t="s">
        <v>8</v>
      </c>
      <c r="U36" s="106" t="s">
        <v>8</v>
      </c>
      <c r="V36" s="106" t="s">
        <v>8</v>
      </c>
      <c r="W36" s="106" t="s">
        <v>8</v>
      </c>
      <c r="X36" s="106" t="s">
        <v>8</v>
      </c>
      <c r="Y36" s="106" t="s">
        <v>8</v>
      </c>
      <c r="Z36" s="5"/>
    </row>
    <row r="37" spans="1:26" ht="12.75">
      <c r="A37" s="354" t="s">
        <v>59</v>
      </c>
      <c r="B37" s="115"/>
      <c r="C37" s="108"/>
      <c r="D37" s="109"/>
      <c r="E37" s="110"/>
      <c r="F37" s="108"/>
      <c r="G37" s="108"/>
      <c r="H37" s="94"/>
      <c r="I37" s="111"/>
      <c r="J37" s="111"/>
      <c r="K37" s="112">
        <f t="shared" si="7"/>
        <v>0</v>
      </c>
      <c r="L37" s="112">
        <f t="shared" si="9"/>
        <v>0</v>
      </c>
      <c r="M37" s="93"/>
      <c r="N37" s="93"/>
      <c r="O37" s="84">
        <f t="shared" si="6"/>
        <v>0</v>
      </c>
      <c r="P37" s="85">
        <f aca="true" t="shared" si="20" ref="P37:P43">IF(H37="IV",L37+O37,0)</f>
        <v>0</v>
      </c>
      <c r="Q37" s="85">
        <f aca="true" t="shared" si="21" ref="Q37:Q43">IF(H37="NIV",L37+O37,0)</f>
        <v>0</v>
      </c>
      <c r="R37" s="86">
        <f aca="true" t="shared" si="22" ref="R37:R43">IF(H37="IV",I37+M37,0)</f>
        <v>0</v>
      </c>
      <c r="S37" s="86">
        <f aca="true" t="shared" si="23" ref="S37:S43">IF(H37="NIV",I37+M37,0)</f>
        <v>0</v>
      </c>
      <c r="T37" s="87"/>
      <c r="U37" s="87"/>
      <c r="V37" s="87"/>
      <c r="W37" s="87"/>
      <c r="X37" s="87"/>
      <c r="Y37" s="88"/>
      <c r="Z37" s="5"/>
    </row>
    <row r="38" spans="1:26" ht="12.75" customHeight="1">
      <c r="A38" s="375"/>
      <c r="B38" s="116"/>
      <c r="C38" s="77"/>
      <c r="D38" s="78"/>
      <c r="E38" s="79"/>
      <c r="F38" s="77"/>
      <c r="G38" s="77"/>
      <c r="H38" s="91"/>
      <c r="I38" s="92"/>
      <c r="J38" s="92"/>
      <c r="K38" s="82">
        <f t="shared" si="7"/>
        <v>0</v>
      </c>
      <c r="L38" s="82">
        <f t="shared" si="9"/>
        <v>0</v>
      </c>
      <c r="M38" s="93"/>
      <c r="N38" s="93"/>
      <c r="O38" s="84">
        <f t="shared" si="6"/>
        <v>0</v>
      </c>
      <c r="P38" s="85">
        <f t="shared" si="20"/>
        <v>0</v>
      </c>
      <c r="Q38" s="85">
        <f t="shared" si="21"/>
        <v>0</v>
      </c>
      <c r="R38" s="86">
        <f t="shared" si="22"/>
        <v>0</v>
      </c>
      <c r="S38" s="86">
        <f t="shared" si="23"/>
        <v>0</v>
      </c>
      <c r="T38" s="87"/>
      <c r="U38" s="87"/>
      <c r="V38" s="87"/>
      <c r="W38" s="87"/>
      <c r="X38" s="87"/>
      <c r="Y38" s="88"/>
      <c r="Z38" s="5"/>
    </row>
    <row r="39" spans="1:26" ht="12.75">
      <c r="A39" s="375"/>
      <c r="B39" s="116"/>
      <c r="C39" s="77"/>
      <c r="D39" s="78"/>
      <c r="E39" s="79"/>
      <c r="F39" s="77"/>
      <c r="G39" s="77"/>
      <c r="H39" s="91"/>
      <c r="I39" s="92"/>
      <c r="J39" s="92"/>
      <c r="K39" s="82">
        <f t="shared" si="7"/>
        <v>0</v>
      </c>
      <c r="L39" s="82">
        <f t="shared" si="9"/>
        <v>0</v>
      </c>
      <c r="M39" s="93"/>
      <c r="N39" s="93"/>
      <c r="O39" s="84">
        <f t="shared" si="6"/>
        <v>0</v>
      </c>
      <c r="P39" s="85">
        <f t="shared" si="20"/>
        <v>0</v>
      </c>
      <c r="Q39" s="85">
        <f t="shared" si="21"/>
        <v>0</v>
      </c>
      <c r="R39" s="86">
        <f t="shared" si="22"/>
        <v>0</v>
      </c>
      <c r="S39" s="86">
        <f t="shared" si="23"/>
        <v>0</v>
      </c>
      <c r="T39" s="87"/>
      <c r="U39" s="87"/>
      <c r="V39" s="87"/>
      <c r="W39" s="87"/>
      <c r="X39" s="87"/>
      <c r="Y39" s="88"/>
      <c r="Z39" s="5"/>
    </row>
    <row r="40" spans="1:26" ht="12.75">
      <c r="A40" s="375"/>
      <c r="B40" s="116"/>
      <c r="C40" s="77"/>
      <c r="D40" s="78"/>
      <c r="E40" s="79"/>
      <c r="F40" s="77"/>
      <c r="G40" s="77"/>
      <c r="H40" s="91"/>
      <c r="I40" s="92"/>
      <c r="J40" s="92"/>
      <c r="K40" s="82">
        <f t="shared" si="7"/>
        <v>0</v>
      </c>
      <c r="L40" s="82">
        <f t="shared" si="9"/>
        <v>0</v>
      </c>
      <c r="M40" s="93"/>
      <c r="N40" s="93"/>
      <c r="O40" s="84">
        <f t="shared" si="6"/>
        <v>0</v>
      </c>
      <c r="P40" s="85">
        <f t="shared" si="20"/>
        <v>0</v>
      </c>
      <c r="Q40" s="85">
        <f t="shared" si="21"/>
        <v>0</v>
      </c>
      <c r="R40" s="86">
        <f t="shared" si="22"/>
        <v>0</v>
      </c>
      <c r="S40" s="86">
        <f t="shared" si="23"/>
        <v>0</v>
      </c>
      <c r="T40" s="87"/>
      <c r="U40" s="87"/>
      <c r="V40" s="87"/>
      <c r="W40" s="87"/>
      <c r="X40" s="87"/>
      <c r="Y40" s="88"/>
      <c r="Z40" s="5"/>
    </row>
    <row r="41" spans="1:26" ht="12.75">
      <c r="A41" s="375"/>
      <c r="B41" s="116"/>
      <c r="C41" s="77"/>
      <c r="D41" s="78"/>
      <c r="E41" s="79"/>
      <c r="F41" s="77"/>
      <c r="G41" s="77"/>
      <c r="H41" s="91"/>
      <c r="I41" s="92"/>
      <c r="J41" s="92"/>
      <c r="K41" s="82">
        <f t="shared" si="7"/>
        <v>0</v>
      </c>
      <c r="L41" s="82">
        <f t="shared" si="9"/>
        <v>0</v>
      </c>
      <c r="M41" s="93"/>
      <c r="N41" s="93"/>
      <c r="O41" s="84">
        <f t="shared" si="6"/>
        <v>0</v>
      </c>
      <c r="P41" s="85">
        <f t="shared" si="20"/>
        <v>0</v>
      </c>
      <c r="Q41" s="85">
        <f t="shared" si="21"/>
        <v>0</v>
      </c>
      <c r="R41" s="86">
        <f t="shared" si="22"/>
        <v>0</v>
      </c>
      <c r="S41" s="86">
        <f t="shared" si="23"/>
        <v>0</v>
      </c>
      <c r="T41" s="87"/>
      <c r="U41" s="87"/>
      <c r="V41" s="87"/>
      <c r="W41" s="87"/>
      <c r="X41" s="87"/>
      <c r="Y41" s="88"/>
      <c r="Z41" s="5"/>
    </row>
    <row r="42" spans="1:26" ht="12.75">
      <c r="A42" s="375"/>
      <c r="B42" s="116"/>
      <c r="C42" s="77"/>
      <c r="D42" s="78"/>
      <c r="E42" s="79"/>
      <c r="F42" s="77"/>
      <c r="G42" s="77"/>
      <c r="H42" s="91"/>
      <c r="I42" s="92"/>
      <c r="J42" s="92"/>
      <c r="K42" s="82">
        <f t="shared" si="7"/>
        <v>0</v>
      </c>
      <c r="L42" s="82">
        <f t="shared" si="9"/>
        <v>0</v>
      </c>
      <c r="M42" s="93"/>
      <c r="N42" s="93"/>
      <c r="O42" s="84">
        <f t="shared" si="6"/>
        <v>0</v>
      </c>
      <c r="P42" s="85">
        <f t="shared" si="20"/>
        <v>0</v>
      </c>
      <c r="Q42" s="85">
        <f t="shared" si="21"/>
        <v>0</v>
      </c>
      <c r="R42" s="86">
        <f t="shared" si="22"/>
        <v>0</v>
      </c>
      <c r="S42" s="86">
        <f t="shared" si="23"/>
        <v>0</v>
      </c>
      <c r="T42" s="87"/>
      <c r="U42" s="87"/>
      <c r="V42" s="87"/>
      <c r="W42" s="87"/>
      <c r="X42" s="87"/>
      <c r="Y42" s="88"/>
      <c r="Z42" s="5"/>
    </row>
    <row r="43" spans="1:26" ht="13.5" thickBot="1">
      <c r="A43" s="375"/>
      <c r="B43" s="117"/>
      <c r="C43" s="96"/>
      <c r="D43" s="97"/>
      <c r="E43" s="98"/>
      <c r="F43" s="96"/>
      <c r="G43" s="96"/>
      <c r="H43" s="99"/>
      <c r="I43" s="100"/>
      <c r="J43" s="100"/>
      <c r="K43" s="101">
        <f t="shared" si="7"/>
        <v>0</v>
      </c>
      <c r="L43" s="101">
        <f t="shared" si="9"/>
        <v>0</v>
      </c>
      <c r="M43" s="93"/>
      <c r="N43" s="93"/>
      <c r="O43" s="84">
        <f t="shared" si="6"/>
        <v>0</v>
      </c>
      <c r="P43" s="85">
        <f t="shared" si="20"/>
        <v>0</v>
      </c>
      <c r="Q43" s="85">
        <f t="shared" si="21"/>
        <v>0</v>
      </c>
      <c r="R43" s="86">
        <f t="shared" si="22"/>
        <v>0</v>
      </c>
      <c r="S43" s="86">
        <f t="shared" si="23"/>
        <v>0</v>
      </c>
      <c r="T43" s="87"/>
      <c r="U43" s="87"/>
      <c r="V43" s="87"/>
      <c r="W43" s="87"/>
      <c r="X43" s="87"/>
      <c r="Y43" s="88"/>
      <c r="Z43" s="5"/>
    </row>
    <row r="44" spans="1:26" ht="13.5" thickBot="1">
      <c r="A44" s="376"/>
      <c r="B44" s="433" t="s">
        <v>68</v>
      </c>
      <c r="C44" s="434"/>
      <c r="D44" s="434"/>
      <c r="E44" s="434"/>
      <c r="F44" s="434"/>
      <c r="G44" s="434"/>
      <c r="H44" s="141"/>
      <c r="I44" s="142">
        <f aca="true" t="shared" si="24" ref="I44:O44">SUM(I37:I43)</f>
        <v>0</v>
      </c>
      <c r="J44" s="142"/>
      <c r="K44" s="143">
        <f t="shared" si="24"/>
        <v>0</v>
      </c>
      <c r="L44" s="143">
        <f t="shared" si="24"/>
        <v>0</v>
      </c>
      <c r="M44" s="104">
        <f t="shared" si="24"/>
        <v>0</v>
      </c>
      <c r="N44" s="105">
        <f t="shared" si="24"/>
        <v>0</v>
      </c>
      <c r="O44" s="105">
        <f t="shared" si="24"/>
        <v>0</v>
      </c>
      <c r="P44" s="85"/>
      <c r="Q44" s="85"/>
      <c r="R44" s="86"/>
      <c r="S44" s="86"/>
      <c r="T44" s="106" t="s">
        <v>8</v>
      </c>
      <c r="U44" s="106" t="s">
        <v>8</v>
      </c>
      <c r="V44" s="106" t="s">
        <v>8</v>
      </c>
      <c r="W44" s="106" t="s">
        <v>8</v>
      </c>
      <c r="X44" s="106" t="s">
        <v>8</v>
      </c>
      <c r="Y44" s="106" t="s">
        <v>8</v>
      </c>
      <c r="Z44" s="5"/>
    </row>
    <row r="45" spans="1:26" ht="12.75">
      <c r="A45" s="354" t="s">
        <v>60</v>
      </c>
      <c r="B45" s="115"/>
      <c r="C45" s="108"/>
      <c r="D45" s="109"/>
      <c r="E45" s="110"/>
      <c r="F45" s="108"/>
      <c r="G45" s="108"/>
      <c r="H45" s="94"/>
      <c r="I45" s="111"/>
      <c r="J45" s="111"/>
      <c r="K45" s="112">
        <f t="shared" si="7"/>
        <v>0</v>
      </c>
      <c r="L45" s="112">
        <f t="shared" si="9"/>
        <v>0</v>
      </c>
      <c r="M45" s="93"/>
      <c r="N45" s="93"/>
      <c r="O45" s="84">
        <f t="shared" si="6"/>
        <v>0</v>
      </c>
      <c r="P45" s="85">
        <f aca="true" t="shared" si="25" ref="P45:P51">IF(H45="IV",L45+O45,0)</f>
        <v>0</v>
      </c>
      <c r="Q45" s="85">
        <f aca="true" t="shared" si="26" ref="Q45:Q51">IF(H45="NIV",L45+O45,0)</f>
        <v>0</v>
      </c>
      <c r="R45" s="86">
        <f aca="true" t="shared" si="27" ref="R45:R51">IF(H45="IV",I45+M45,0)</f>
        <v>0</v>
      </c>
      <c r="S45" s="86">
        <f aca="true" t="shared" si="28" ref="S45:S51">IF(H45="NIV",I45+M45,0)</f>
        <v>0</v>
      </c>
      <c r="T45" s="87"/>
      <c r="U45" s="87"/>
      <c r="V45" s="87"/>
      <c r="W45" s="87"/>
      <c r="X45" s="87"/>
      <c r="Y45" s="88"/>
      <c r="Z45" s="5"/>
    </row>
    <row r="46" spans="1:26" ht="12.75" customHeight="1">
      <c r="A46" s="355"/>
      <c r="B46" s="116"/>
      <c r="C46" s="77"/>
      <c r="D46" s="78"/>
      <c r="E46" s="79"/>
      <c r="F46" s="77"/>
      <c r="G46" s="77"/>
      <c r="H46" s="91"/>
      <c r="I46" s="92"/>
      <c r="J46" s="92"/>
      <c r="K46" s="82">
        <f t="shared" si="7"/>
        <v>0</v>
      </c>
      <c r="L46" s="112">
        <f t="shared" si="9"/>
        <v>0</v>
      </c>
      <c r="M46" s="93"/>
      <c r="N46" s="93"/>
      <c r="O46" s="84">
        <f t="shared" si="6"/>
        <v>0</v>
      </c>
      <c r="P46" s="85">
        <f t="shared" si="25"/>
        <v>0</v>
      </c>
      <c r="Q46" s="85">
        <f t="shared" si="26"/>
        <v>0</v>
      </c>
      <c r="R46" s="86">
        <f t="shared" si="27"/>
        <v>0</v>
      </c>
      <c r="S46" s="86">
        <f t="shared" si="28"/>
        <v>0</v>
      </c>
      <c r="T46" s="87"/>
      <c r="U46" s="87"/>
      <c r="V46" s="87"/>
      <c r="W46" s="87"/>
      <c r="X46" s="87"/>
      <c r="Y46" s="88"/>
      <c r="Z46" s="5"/>
    </row>
    <row r="47" spans="1:26" ht="12.75">
      <c r="A47" s="355"/>
      <c r="B47" s="116"/>
      <c r="C47" s="77"/>
      <c r="D47" s="78"/>
      <c r="E47" s="79"/>
      <c r="F47" s="77"/>
      <c r="G47" s="77"/>
      <c r="H47" s="91"/>
      <c r="I47" s="92"/>
      <c r="J47" s="92"/>
      <c r="K47" s="82">
        <f t="shared" si="7"/>
        <v>0</v>
      </c>
      <c r="L47" s="112">
        <f t="shared" si="9"/>
        <v>0</v>
      </c>
      <c r="M47" s="93"/>
      <c r="N47" s="93"/>
      <c r="O47" s="84">
        <f t="shared" si="6"/>
        <v>0</v>
      </c>
      <c r="P47" s="85">
        <f t="shared" si="25"/>
        <v>0</v>
      </c>
      <c r="Q47" s="85">
        <f t="shared" si="26"/>
        <v>0</v>
      </c>
      <c r="R47" s="86">
        <f t="shared" si="27"/>
        <v>0</v>
      </c>
      <c r="S47" s="86">
        <f t="shared" si="28"/>
        <v>0</v>
      </c>
      <c r="T47" s="87"/>
      <c r="U47" s="87"/>
      <c r="V47" s="87"/>
      <c r="W47" s="87"/>
      <c r="X47" s="87"/>
      <c r="Y47" s="88"/>
      <c r="Z47" s="5"/>
    </row>
    <row r="48" spans="1:26" ht="12.75">
      <c r="A48" s="355"/>
      <c r="B48" s="116"/>
      <c r="C48" s="77"/>
      <c r="D48" s="78"/>
      <c r="E48" s="79"/>
      <c r="F48" s="77"/>
      <c r="G48" s="77"/>
      <c r="H48" s="91"/>
      <c r="I48" s="92"/>
      <c r="J48" s="92"/>
      <c r="K48" s="82">
        <f t="shared" si="7"/>
        <v>0</v>
      </c>
      <c r="L48" s="112">
        <f t="shared" si="9"/>
        <v>0</v>
      </c>
      <c r="M48" s="93"/>
      <c r="N48" s="93"/>
      <c r="O48" s="84">
        <f t="shared" si="6"/>
        <v>0</v>
      </c>
      <c r="P48" s="85">
        <f t="shared" si="25"/>
        <v>0</v>
      </c>
      <c r="Q48" s="85">
        <f t="shared" si="26"/>
        <v>0</v>
      </c>
      <c r="R48" s="86">
        <f t="shared" si="27"/>
        <v>0</v>
      </c>
      <c r="S48" s="86">
        <f t="shared" si="28"/>
        <v>0</v>
      </c>
      <c r="T48" s="87"/>
      <c r="U48" s="87"/>
      <c r="V48" s="87"/>
      <c r="W48" s="87"/>
      <c r="X48" s="87"/>
      <c r="Y48" s="88"/>
      <c r="Z48" s="5"/>
    </row>
    <row r="49" spans="1:26" ht="12.75">
      <c r="A49" s="355"/>
      <c r="B49" s="116"/>
      <c r="C49" s="77"/>
      <c r="D49" s="78"/>
      <c r="E49" s="79"/>
      <c r="F49" s="77"/>
      <c r="G49" s="77"/>
      <c r="H49" s="91"/>
      <c r="I49" s="92"/>
      <c r="J49" s="92"/>
      <c r="K49" s="82">
        <f t="shared" si="7"/>
        <v>0</v>
      </c>
      <c r="L49" s="112">
        <f t="shared" si="9"/>
        <v>0</v>
      </c>
      <c r="M49" s="93"/>
      <c r="N49" s="93"/>
      <c r="O49" s="84">
        <f t="shared" si="6"/>
        <v>0</v>
      </c>
      <c r="P49" s="85">
        <f t="shared" si="25"/>
        <v>0</v>
      </c>
      <c r="Q49" s="85">
        <f t="shared" si="26"/>
        <v>0</v>
      </c>
      <c r="R49" s="86">
        <f t="shared" si="27"/>
        <v>0</v>
      </c>
      <c r="S49" s="86">
        <f t="shared" si="28"/>
        <v>0</v>
      </c>
      <c r="T49" s="87"/>
      <c r="U49" s="87"/>
      <c r="V49" s="87"/>
      <c r="W49" s="87"/>
      <c r="X49" s="87"/>
      <c r="Y49" s="88"/>
      <c r="Z49" s="5"/>
    </row>
    <row r="50" spans="1:26" ht="12.75">
      <c r="A50" s="355"/>
      <c r="B50" s="116"/>
      <c r="C50" s="77"/>
      <c r="D50" s="78"/>
      <c r="E50" s="79"/>
      <c r="F50" s="77"/>
      <c r="G50" s="77"/>
      <c r="H50" s="91"/>
      <c r="I50" s="92"/>
      <c r="J50" s="92"/>
      <c r="K50" s="82">
        <f t="shared" si="7"/>
        <v>0</v>
      </c>
      <c r="L50" s="112">
        <f t="shared" si="9"/>
        <v>0</v>
      </c>
      <c r="M50" s="93"/>
      <c r="N50" s="93"/>
      <c r="O50" s="84">
        <f t="shared" si="6"/>
        <v>0</v>
      </c>
      <c r="P50" s="85">
        <f t="shared" si="25"/>
        <v>0</v>
      </c>
      <c r="Q50" s="85">
        <f t="shared" si="26"/>
        <v>0</v>
      </c>
      <c r="R50" s="86">
        <f t="shared" si="27"/>
        <v>0</v>
      </c>
      <c r="S50" s="86">
        <f t="shared" si="28"/>
        <v>0</v>
      </c>
      <c r="T50" s="87"/>
      <c r="U50" s="87"/>
      <c r="V50" s="87"/>
      <c r="W50" s="87"/>
      <c r="X50" s="87"/>
      <c r="Y50" s="88"/>
      <c r="Z50" s="5"/>
    </row>
    <row r="51" spans="1:26" ht="13.5" thickBot="1">
      <c r="A51" s="355"/>
      <c r="B51" s="117"/>
      <c r="C51" s="96"/>
      <c r="D51" s="97"/>
      <c r="E51" s="98"/>
      <c r="F51" s="96"/>
      <c r="G51" s="96"/>
      <c r="H51" s="99"/>
      <c r="I51" s="100"/>
      <c r="J51" s="100"/>
      <c r="K51" s="101">
        <f t="shared" si="7"/>
        <v>0</v>
      </c>
      <c r="L51" s="112">
        <f t="shared" si="9"/>
        <v>0</v>
      </c>
      <c r="M51" s="93"/>
      <c r="N51" s="93"/>
      <c r="O51" s="84">
        <f t="shared" si="6"/>
        <v>0</v>
      </c>
      <c r="P51" s="85">
        <f t="shared" si="25"/>
        <v>0</v>
      </c>
      <c r="Q51" s="85">
        <f t="shared" si="26"/>
        <v>0</v>
      </c>
      <c r="R51" s="86">
        <f t="shared" si="27"/>
        <v>0</v>
      </c>
      <c r="S51" s="86">
        <f t="shared" si="28"/>
        <v>0</v>
      </c>
      <c r="T51" s="87"/>
      <c r="U51" s="87"/>
      <c r="V51" s="87"/>
      <c r="W51" s="87"/>
      <c r="X51" s="87"/>
      <c r="Y51" s="88"/>
      <c r="Z51" s="5"/>
    </row>
    <row r="52" spans="1:26" ht="13.5" thickBot="1">
      <c r="A52" s="356"/>
      <c r="B52" s="357" t="s">
        <v>69</v>
      </c>
      <c r="C52" s="358"/>
      <c r="D52" s="358"/>
      <c r="E52" s="358"/>
      <c r="F52" s="358"/>
      <c r="G52" s="358"/>
      <c r="H52" s="147"/>
      <c r="I52" s="142">
        <f aca="true" t="shared" si="29" ref="I52:O52">SUM(I45:I51)</f>
        <v>0</v>
      </c>
      <c r="J52" s="142"/>
      <c r="K52" s="143">
        <f t="shared" si="29"/>
        <v>0</v>
      </c>
      <c r="L52" s="143">
        <f t="shared" si="29"/>
        <v>0</v>
      </c>
      <c r="M52" s="104">
        <f t="shared" si="29"/>
        <v>0</v>
      </c>
      <c r="N52" s="105">
        <f t="shared" si="29"/>
        <v>0</v>
      </c>
      <c r="O52" s="105">
        <f t="shared" si="29"/>
        <v>0</v>
      </c>
      <c r="P52" s="85"/>
      <c r="Q52" s="85"/>
      <c r="R52" s="86"/>
      <c r="S52" s="86"/>
      <c r="T52" s="106" t="s">
        <v>8</v>
      </c>
      <c r="U52" s="106" t="s">
        <v>8</v>
      </c>
      <c r="V52" s="106" t="s">
        <v>8</v>
      </c>
      <c r="W52" s="106" t="s">
        <v>8</v>
      </c>
      <c r="X52" s="106" t="s">
        <v>8</v>
      </c>
      <c r="Y52" s="106" t="s">
        <v>8</v>
      </c>
      <c r="Z52" s="5"/>
    </row>
    <row r="53" spans="1:26" ht="12.75">
      <c r="A53" s="354" t="s">
        <v>61</v>
      </c>
      <c r="B53" s="115"/>
      <c r="C53" s="108"/>
      <c r="D53" s="109"/>
      <c r="E53" s="110"/>
      <c r="F53" s="108"/>
      <c r="G53" s="108"/>
      <c r="H53" s="94"/>
      <c r="I53" s="111"/>
      <c r="J53" s="111"/>
      <c r="K53" s="112">
        <f t="shared" si="7"/>
        <v>0</v>
      </c>
      <c r="L53" s="82">
        <f t="shared" si="9"/>
        <v>0</v>
      </c>
      <c r="M53" s="93"/>
      <c r="N53" s="93"/>
      <c r="O53" s="84">
        <f t="shared" si="6"/>
        <v>0</v>
      </c>
      <c r="P53" s="85">
        <f aca="true" t="shared" si="30" ref="P53:P59">IF(H53="IV",L53+O53,0)</f>
        <v>0</v>
      </c>
      <c r="Q53" s="85">
        <f aca="true" t="shared" si="31" ref="Q53:Q59">IF(H53="NIV",L53+O53,0)</f>
        <v>0</v>
      </c>
      <c r="R53" s="86">
        <f aca="true" t="shared" si="32" ref="R53:R59">IF(H53="IV",I53+M53,0)</f>
        <v>0</v>
      </c>
      <c r="S53" s="86">
        <f aca="true" t="shared" si="33" ref="S53:S59">IF(H53="NIV",I53+M53,0)</f>
        <v>0</v>
      </c>
      <c r="T53" s="87"/>
      <c r="U53" s="87"/>
      <c r="V53" s="87"/>
      <c r="W53" s="87"/>
      <c r="X53" s="87"/>
      <c r="Y53" s="88"/>
      <c r="Z53" s="5"/>
    </row>
    <row r="54" spans="1:26" ht="12.75" customHeight="1">
      <c r="A54" s="355"/>
      <c r="B54" s="116"/>
      <c r="C54" s="77"/>
      <c r="D54" s="78"/>
      <c r="E54" s="79"/>
      <c r="F54" s="77"/>
      <c r="G54" s="77"/>
      <c r="H54" s="91"/>
      <c r="I54" s="92"/>
      <c r="J54" s="92"/>
      <c r="K54" s="82">
        <f t="shared" si="7"/>
        <v>0</v>
      </c>
      <c r="L54" s="82">
        <f t="shared" si="9"/>
        <v>0</v>
      </c>
      <c r="M54" s="93"/>
      <c r="N54" s="93"/>
      <c r="O54" s="84">
        <f t="shared" si="6"/>
        <v>0</v>
      </c>
      <c r="P54" s="85">
        <f t="shared" si="30"/>
        <v>0</v>
      </c>
      <c r="Q54" s="85">
        <f t="shared" si="31"/>
        <v>0</v>
      </c>
      <c r="R54" s="86">
        <f t="shared" si="32"/>
        <v>0</v>
      </c>
      <c r="S54" s="86">
        <f t="shared" si="33"/>
        <v>0</v>
      </c>
      <c r="T54" s="87"/>
      <c r="U54" s="87"/>
      <c r="V54" s="87"/>
      <c r="W54" s="87"/>
      <c r="X54" s="87"/>
      <c r="Y54" s="88"/>
      <c r="Z54" s="5"/>
    </row>
    <row r="55" spans="1:26" ht="12.75">
      <c r="A55" s="355"/>
      <c r="B55" s="116"/>
      <c r="C55" s="77"/>
      <c r="D55" s="78"/>
      <c r="E55" s="79"/>
      <c r="F55" s="77"/>
      <c r="G55" s="77"/>
      <c r="H55" s="91"/>
      <c r="I55" s="92"/>
      <c r="J55" s="92"/>
      <c r="K55" s="82">
        <f t="shared" si="7"/>
        <v>0</v>
      </c>
      <c r="L55" s="82">
        <f t="shared" si="9"/>
        <v>0</v>
      </c>
      <c r="M55" s="93"/>
      <c r="N55" s="93"/>
      <c r="O55" s="84">
        <f t="shared" si="6"/>
        <v>0</v>
      </c>
      <c r="P55" s="85">
        <f t="shared" si="30"/>
        <v>0</v>
      </c>
      <c r="Q55" s="85">
        <f t="shared" si="31"/>
        <v>0</v>
      </c>
      <c r="R55" s="86">
        <f t="shared" si="32"/>
        <v>0</v>
      </c>
      <c r="S55" s="86">
        <f t="shared" si="33"/>
        <v>0</v>
      </c>
      <c r="T55" s="87"/>
      <c r="U55" s="87"/>
      <c r="V55" s="87"/>
      <c r="W55" s="87"/>
      <c r="X55" s="87"/>
      <c r="Y55" s="88"/>
      <c r="Z55" s="5"/>
    </row>
    <row r="56" spans="1:26" ht="12.75">
      <c r="A56" s="355"/>
      <c r="B56" s="116"/>
      <c r="C56" s="77"/>
      <c r="D56" s="78"/>
      <c r="E56" s="79"/>
      <c r="F56" s="77"/>
      <c r="G56" s="77"/>
      <c r="H56" s="91"/>
      <c r="I56" s="92"/>
      <c r="J56" s="92"/>
      <c r="K56" s="82">
        <f t="shared" si="7"/>
        <v>0</v>
      </c>
      <c r="L56" s="82">
        <f t="shared" si="9"/>
        <v>0</v>
      </c>
      <c r="M56" s="93"/>
      <c r="N56" s="93"/>
      <c r="O56" s="84">
        <f t="shared" si="6"/>
        <v>0</v>
      </c>
      <c r="P56" s="85">
        <f t="shared" si="30"/>
        <v>0</v>
      </c>
      <c r="Q56" s="85">
        <f t="shared" si="31"/>
        <v>0</v>
      </c>
      <c r="R56" s="86">
        <f t="shared" si="32"/>
        <v>0</v>
      </c>
      <c r="S56" s="86">
        <f t="shared" si="33"/>
        <v>0</v>
      </c>
      <c r="T56" s="87"/>
      <c r="U56" s="87"/>
      <c r="V56" s="87"/>
      <c r="W56" s="87"/>
      <c r="X56" s="87"/>
      <c r="Y56" s="88"/>
      <c r="Z56" s="5"/>
    </row>
    <row r="57" spans="1:26" ht="12.75">
      <c r="A57" s="355"/>
      <c r="B57" s="116"/>
      <c r="C57" s="77"/>
      <c r="D57" s="78"/>
      <c r="E57" s="79"/>
      <c r="F57" s="77"/>
      <c r="G57" s="77"/>
      <c r="H57" s="91"/>
      <c r="I57" s="92"/>
      <c r="J57" s="92"/>
      <c r="K57" s="82">
        <f t="shared" si="7"/>
        <v>0</v>
      </c>
      <c r="L57" s="82">
        <f t="shared" si="9"/>
        <v>0</v>
      </c>
      <c r="M57" s="93"/>
      <c r="N57" s="93"/>
      <c r="O57" s="84">
        <f t="shared" si="6"/>
        <v>0</v>
      </c>
      <c r="P57" s="85">
        <f t="shared" si="30"/>
        <v>0</v>
      </c>
      <c r="Q57" s="85">
        <f t="shared" si="31"/>
        <v>0</v>
      </c>
      <c r="R57" s="86">
        <f t="shared" si="32"/>
        <v>0</v>
      </c>
      <c r="S57" s="86">
        <f t="shared" si="33"/>
        <v>0</v>
      </c>
      <c r="T57" s="87"/>
      <c r="U57" s="87"/>
      <c r="V57" s="87"/>
      <c r="W57" s="87"/>
      <c r="X57" s="87"/>
      <c r="Y57" s="88"/>
      <c r="Z57" s="5"/>
    </row>
    <row r="58" spans="1:26" ht="12.75">
      <c r="A58" s="355"/>
      <c r="B58" s="116"/>
      <c r="C58" s="77"/>
      <c r="D58" s="78"/>
      <c r="E58" s="79"/>
      <c r="F58" s="77"/>
      <c r="G58" s="77"/>
      <c r="H58" s="91"/>
      <c r="I58" s="92"/>
      <c r="J58" s="92"/>
      <c r="K58" s="82">
        <f t="shared" si="7"/>
        <v>0</v>
      </c>
      <c r="L58" s="82">
        <f t="shared" si="9"/>
        <v>0</v>
      </c>
      <c r="M58" s="93"/>
      <c r="N58" s="93"/>
      <c r="O58" s="84">
        <f t="shared" si="6"/>
        <v>0</v>
      </c>
      <c r="P58" s="85">
        <f t="shared" si="30"/>
        <v>0</v>
      </c>
      <c r="Q58" s="85">
        <f t="shared" si="31"/>
        <v>0</v>
      </c>
      <c r="R58" s="86">
        <f t="shared" si="32"/>
        <v>0</v>
      </c>
      <c r="S58" s="86">
        <f t="shared" si="33"/>
        <v>0</v>
      </c>
      <c r="T58" s="87"/>
      <c r="U58" s="87"/>
      <c r="V58" s="87"/>
      <c r="W58" s="87"/>
      <c r="X58" s="87"/>
      <c r="Y58" s="88"/>
      <c r="Z58" s="5"/>
    </row>
    <row r="59" spans="1:26" ht="13.5" thickBot="1">
      <c r="A59" s="355"/>
      <c r="B59" s="117"/>
      <c r="C59" s="96"/>
      <c r="D59" s="98"/>
      <c r="E59" s="98"/>
      <c r="F59" s="96"/>
      <c r="G59" s="96"/>
      <c r="H59" s="99"/>
      <c r="I59" s="100"/>
      <c r="J59" s="100"/>
      <c r="K59" s="101">
        <f t="shared" si="7"/>
        <v>0</v>
      </c>
      <c r="L59" s="101">
        <f t="shared" si="9"/>
        <v>0</v>
      </c>
      <c r="M59" s="93"/>
      <c r="N59" s="93"/>
      <c r="O59" s="84">
        <f t="shared" si="6"/>
        <v>0</v>
      </c>
      <c r="P59" s="85">
        <f t="shared" si="30"/>
        <v>0</v>
      </c>
      <c r="Q59" s="85">
        <f t="shared" si="31"/>
        <v>0</v>
      </c>
      <c r="R59" s="86">
        <f t="shared" si="32"/>
        <v>0</v>
      </c>
      <c r="S59" s="86">
        <f t="shared" si="33"/>
        <v>0</v>
      </c>
      <c r="T59" s="87"/>
      <c r="U59" s="87"/>
      <c r="V59" s="87"/>
      <c r="W59" s="87"/>
      <c r="X59" s="87"/>
      <c r="Y59" s="88"/>
      <c r="Z59" s="5"/>
    </row>
    <row r="60" spans="1:26" ht="13.5" thickBot="1">
      <c r="A60" s="356"/>
      <c r="B60" s="433" t="s">
        <v>70</v>
      </c>
      <c r="C60" s="434"/>
      <c r="D60" s="434"/>
      <c r="E60" s="434"/>
      <c r="F60" s="434"/>
      <c r="G60" s="434"/>
      <c r="H60" s="141"/>
      <c r="I60" s="142">
        <f aca="true" t="shared" si="34" ref="I60:O60">SUM(I53:I59)</f>
        <v>0</v>
      </c>
      <c r="J60" s="142"/>
      <c r="K60" s="143">
        <f t="shared" si="34"/>
        <v>0</v>
      </c>
      <c r="L60" s="143">
        <f t="shared" si="34"/>
        <v>0</v>
      </c>
      <c r="M60" s="104">
        <f t="shared" si="34"/>
        <v>0</v>
      </c>
      <c r="N60" s="105">
        <f t="shared" si="34"/>
        <v>0</v>
      </c>
      <c r="O60" s="105">
        <f t="shared" si="34"/>
        <v>0</v>
      </c>
      <c r="P60" s="85"/>
      <c r="Q60" s="85"/>
      <c r="R60" s="86"/>
      <c r="S60" s="86"/>
      <c r="T60" s="106" t="s">
        <v>8</v>
      </c>
      <c r="U60" s="106" t="s">
        <v>8</v>
      </c>
      <c r="V60" s="106" t="s">
        <v>8</v>
      </c>
      <c r="W60" s="106" t="s">
        <v>8</v>
      </c>
      <c r="X60" s="106" t="s">
        <v>8</v>
      </c>
      <c r="Y60" s="106" t="s">
        <v>8</v>
      </c>
      <c r="Z60" s="5"/>
    </row>
    <row r="61" spans="1:26" ht="12.75">
      <c r="A61" s="354" t="s">
        <v>62</v>
      </c>
      <c r="B61" s="115"/>
      <c r="C61" s="108"/>
      <c r="D61" s="109"/>
      <c r="E61" s="110"/>
      <c r="F61" s="108"/>
      <c r="G61" s="108"/>
      <c r="H61" s="94"/>
      <c r="I61" s="111"/>
      <c r="J61" s="111"/>
      <c r="K61" s="112">
        <f t="shared" si="7"/>
        <v>0</v>
      </c>
      <c r="L61" s="112">
        <f aca="true" t="shared" si="35" ref="L61:L67">I61+K61</f>
        <v>0</v>
      </c>
      <c r="M61" s="93"/>
      <c r="N61" s="93"/>
      <c r="O61" s="84">
        <f aca="true" t="shared" si="36" ref="O61:O67">M61+N61</f>
        <v>0</v>
      </c>
      <c r="P61" s="85">
        <f aca="true" t="shared" si="37" ref="P61:P67">IF(H61="IV",L61+O61,0)</f>
        <v>0</v>
      </c>
      <c r="Q61" s="85">
        <f aca="true" t="shared" si="38" ref="Q61:Q67">IF(H61="NIV",L61+O61,0)</f>
        <v>0</v>
      </c>
      <c r="R61" s="86">
        <f aca="true" t="shared" si="39" ref="R61:R67">IF(H61="IV",I61+M61,0)</f>
        <v>0</v>
      </c>
      <c r="S61" s="86">
        <f aca="true" t="shared" si="40" ref="S61:S67">IF(H61="NIV",I61+M61,0)</f>
        <v>0</v>
      </c>
      <c r="T61" s="87"/>
      <c r="U61" s="87"/>
      <c r="V61" s="87"/>
      <c r="W61" s="87"/>
      <c r="X61" s="87"/>
      <c r="Y61" s="88"/>
      <c r="Z61" s="5"/>
    </row>
    <row r="62" spans="1:26" ht="12.75" customHeight="1">
      <c r="A62" s="355"/>
      <c r="B62" s="116"/>
      <c r="C62" s="77"/>
      <c r="D62" s="78"/>
      <c r="E62" s="79"/>
      <c r="F62" s="77"/>
      <c r="G62" s="77"/>
      <c r="H62" s="91"/>
      <c r="I62" s="92"/>
      <c r="J62" s="92"/>
      <c r="K62" s="82">
        <f t="shared" si="7"/>
        <v>0</v>
      </c>
      <c r="L62" s="112">
        <f t="shared" si="35"/>
        <v>0</v>
      </c>
      <c r="M62" s="93"/>
      <c r="N62" s="93"/>
      <c r="O62" s="84">
        <f t="shared" si="36"/>
        <v>0</v>
      </c>
      <c r="P62" s="85">
        <f t="shared" si="37"/>
        <v>0</v>
      </c>
      <c r="Q62" s="85">
        <f t="shared" si="38"/>
        <v>0</v>
      </c>
      <c r="R62" s="86">
        <f t="shared" si="39"/>
        <v>0</v>
      </c>
      <c r="S62" s="86">
        <f t="shared" si="40"/>
        <v>0</v>
      </c>
      <c r="T62" s="87"/>
      <c r="U62" s="87"/>
      <c r="V62" s="87"/>
      <c r="W62" s="87"/>
      <c r="X62" s="87"/>
      <c r="Y62" s="88"/>
      <c r="Z62" s="5"/>
    </row>
    <row r="63" spans="1:26" ht="12.75">
      <c r="A63" s="355"/>
      <c r="B63" s="116"/>
      <c r="C63" s="77"/>
      <c r="D63" s="78"/>
      <c r="E63" s="79"/>
      <c r="F63" s="77"/>
      <c r="G63" s="77"/>
      <c r="H63" s="91"/>
      <c r="I63" s="92"/>
      <c r="J63" s="92"/>
      <c r="K63" s="82">
        <f t="shared" si="7"/>
        <v>0</v>
      </c>
      <c r="L63" s="112">
        <f t="shared" si="35"/>
        <v>0</v>
      </c>
      <c r="M63" s="93"/>
      <c r="N63" s="93"/>
      <c r="O63" s="84">
        <f t="shared" si="36"/>
        <v>0</v>
      </c>
      <c r="P63" s="85">
        <f t="shared" si="37"/>
        <v>0</v>
      </c>
      <c r="Q63" s="85">
        <f t="shared" si="38"/>
        <v>0</v>
      </c>
      <c r="R63" s="86">
        <f t="shared" si="39"/>
        <v>0</v>
      </c>
      <c r="S63" s="86">
        <f t="shared" si="40"/>
        <v>0</v>
      </c>
      <c r="T63" s="87"/>
      <c r="U63" s="87"/>
      <c r="V63" s="87"/>
      <c r="W63" s="87"/>
      <c r="X63" s="87"/>
      <c r="Y63" s="88"/>
      <c r="Z63" s="5"/>
    </row>
    <row r="64" spans="1:26" ht="12.75">
      <c r="A64" s="355"/>
      <c r="B64" s="116"/>
      <c r="C64" s="77"/>
      <c r="D64" s="78"/>
      <c r="E64" s="79"/>
      <c r="F64" s="77"/>
      <c r="G64" s="77"/>
      <c r="H64" s="91"/>
      <c r="I64" s="92"/>
      <c r="J64" s="92"/>
      <c r="K64" s="82">
        <f t="shared" si="7"/>
        <v>0</v>
      </c>
      <c r="L64" s="112">
        <f t="shared" si="35"/>
        <v>0</v>
      </c>
      <c r="M64" s="93"/>
      <c r="N64" s="93"/>
      <c r="O64" s="84">
        <f t="shared" si="36"/>
        <v>0</v>
      </c>
      <c r="P64" s="85">
        <f t="shared" si="37"/>
        <v>0</v>
      </c>
      <c r="Q64" s="85">
        <f t="shared" si="38"/>
        <v>0</v>
      </c>
      <c r="R64" s="86">
        <f t="shared" si="39"/>
        <v>0</v>
      </c>
      <c r="S64" s="86">
        <f t="shared" si="40"/>
        <v>0</v>
      </c>
      <c r="T64" s="87"/>
      <c r="U64" s="87"/>
      <c r="V64" s="87"/>
      <c r="W64" s="87"/>
      <c r="X64" s="87"/>
      <c r="Y64" s="88"/>
      <c r="Z64" s="5"/>
    </row>
    <row r="65" spans="1:26" ht="12.75">
      <c r="A65" s="355"/>
      <c r="B65" s="116"/>
      <c r="C65" s="77"/>
      <c r="D65" s="78"/>
      <c r="E65" s="79"/>
      <c r="F65" s="77"/>
      <c r="G65" s="77"/>
      <c r="H65" s="91"/>
      <c r="I65" s="92"/>
      <c r="J65" s="92"/>
      <c r="K65" s="82">
        <f t="shared" si="7"/>
        <v>0</v>
      </c>
      <c r="L65" s="112">
        <f t="shared" si="35"/>
        <v>0</v>
      </c>
      <c r="M65" s="93"/>
      <c r="N65" s="93"/>
      <c r="O65" s="84">
        <f t="shared" si="36"/>
        <v>0</v>
      </c>
      <c r="P65" s="85">
        <f t="shared" si="37"/>
        <v>0</v>
      </c>
      <c r="Q65" s="85">
        <f t="shared" si="38"/>
        <v>0</v>
      </c>
      <c r="R65" s="86">
        <f t="shared" si="39"/>
        <v>0</v>
      </c>
      <c r="S65" s="86">
        <f t="shared" si="40"/>
        <v>0</v>
      </c>
      <c r="T65" s="87"/>
      <c r="U65" s="87"/>
      <c r="V65" s="87"/>
      <c r="W65" s="87"/>
      <c r="X65" s="87"/>
      <c r="Y65" s="88"/>
      <c r="Z65" s="5"/>
    </row>
    <row r="66" spans="1:26" ht="12.75">
      <c r="A66" s="355"/>
      <c r="B66" s="116"/>
      <c r="C66" s="77"/>
      <c r="D66" s="78"/>
      <c r="E66" s="79"/>
      <c r="F66" s="77"/>
      <c r="G66" s="77"/>
      <c r="H66" s="91"/>
      <c r="I66" s="92"/>
      <c r="J66" s="92"/>
      <c r="K66" s="82">
        <f t="shared" si="7"/>
        <v>0</v>
      </c>
      <c r="L66" s="112">
        <f t="shared" si="35"/>
        <v>0</v>
      </c>
      <c r="M66" s="93"/>
      <c r="N66" s="93"/>
      <c r="O66" s="84">
        <f t="shared" si="36"/>
        <v>0</v>
      </c>
      <c r="P66" s="85">
        <f t="shared" si="37"/>
        <v>0</v>
      </c>
      <c r="Q66" s="85">
        <f t="shared" si="38"/>
        <v>0</v>
      </c>
      <c r="R66" s="86">
        <f t="shared" si="39"/>
        <v>0</v>
      </c>
      <c r="S66" s="86">
        <f t="shared" si="40"/>
        <v>0</v>
      </c>
      <c r="T66" s="87"/>
      <c r="U66" s="87"/>
      <c r="V66" s="87"/>
      <c r="W66" s="87"/>
      <c r="X66" s="87"/>
      <c r="Y66" s="88"/>
      <c r="Z66" s="5"/>
    </row>
    <row r="67" spans="1:26" ht="13.5" thickBot="1">
      <c r="A67" s="355"/>
      <c r="B67" s="117"/>
      <c r="C67" s="96"/>
      <c r="D67" s="97"/>
      <c r="E67" s="98"/>
      <c r="F67" s="96"/>
      <c r="G67" s="96"/>
      <c r="H67" s="99"/>
      <c r="I67" s="100"/>
      <c r="J67" s="100"/>
      <c r="K67" s="101">
        <f t="shared" si="7"/>
        <v>0</v>
      </c>
      <c r="L67" s="112">
        <f t="shared" si="35"/>
        <v>0</v>
      </c>
      <c r="M67" s="93"/>
      <c r="N67" s="93"/>
      <c r="O67" s="84">
        <f t="shared" si="36"/>
        <v>0</v>
      </c>
      <c r="P67" s="85">
        <f t="shared" si="37"/>
        <v>0</v>
      </c>
      <c r="Q67" s="85">
        <f t="shared" si="38"/>
        <v>0</v>
      </c>
      <c r="R67" s="86">
        <f t="shared" si="39"/>
        <v>0</v>
      </c>
      <c r="S67" s="86">
        <f t="shared" si="40"/>
        <v>0</v>
      </c>
      <c r="T67" s="87"/>
      <c r="U67" s="87"/>
      <c r="V67" s="87"/>
      <c r="W67" s="87"/>
      <c r="X67" s="87"/>
      <c r="Y67" s="88"/>
      <c r="Z67" s="5"/>
    </row>
    <row r="68" spans="1:26" ht="13.5" thickBot="1">
      <c r="A68" s="356"/>
      <c r="B68" s="357" t="s">
        <v>71</v>
      </c>
      <c r="C68" s="358"/>
      <c r="D68" s="358"/>
      <c r="E68" s="358"/>
      <c r="F68" s="358"/>
      <c r="G68" s="358"/>
      <c r="H68" s="147"/>
      <c r="I68" s="142">
        <f>SUM(I61:I67)</f>
        <v>0</v>
      </c>
      <c r="J68" s="142"/>
      <c r="K68" s="143">
        <f>SUM(K61:K67)</f>
        <v>0</v>
      </c>
      <c r="L68" s="143">
        <f>SUM(L61:L67)</f>
        <v>0</v>
      </c>
      <c r="M68" s="104">
        <f>SUM(M61:M67)</f>
        <v>0</v>
      </c>
      <c r="N68" s="105">
        <f>SUM(N61:N67)</f>
        <v>0</v>
      </c>
      <c r="O68" s="105">
        <f>SUM(O61:O67)</f>
        <v>0</v>
      </c>
      <c r="P68" s="85"/>
      <c r="Q68" s="85"/>
      <c r="R68" s="86"/>
      <c r="S68" s="86"/>
      <c r="T68" s="106" t="s">
        <v>8</v>
      </c>
      <c r="U68" s="106" t="s">
        <v>8</v>
      </c>
      <c r="V68" s="106" t="s">
        <v>8</v>
      </c>
      <c r="W68" s="106" t="s">
        <v>8</v>
      </c>
      <c r="X68" s="106" t="s">
        <v>8</v>
      </c>
      <c r="Y68" s="106" t="s">
        <v>8</v>
      </c>
      <c r="Z68" s="5"/>
    </row>
    <row r="69" spans="1:26" ht="12.75">
      <c r="A69" s="354" t="s">
        <v>63</v>
      </c>
      <c r="B69" s="115"/>
      <c r="C69" s="108"/>
      <c r="D69" s="109"/>
      <c r="E69" s="110"/>
      <c r="F69" s="108"/>
      <c r="G69" s="108"/>
      <c r="H69" s="94"/>
      <c r="I69" s="111"/>
      <c r="J69" s="111"/>
      <c r="K69" s="112">
        <f t="shared" si="7"/>
        <v>0</v>
      </c>
      <c r="L69" s="82">
        <f aca="true" t="shared" si="41" ref="L69:L75">I69+K69</f>
        <v>0</v>
      </c>
      <c r="M69" s="93"/>
      <c r="N69" s="93"/>
      <c r="O69" s="84">
        <f aca="true" t="shared" si="42" ref="O69:O75">M69+N69</f>
        <v>0</v>
      </c>
      <c r="P69" s="85">
        <f aca="true" t="shared" si="43" ref="P69:P75">IF(H69="IV",L69+O69,0)</f>
        <v>0</v>
      </c>
      <c r="Q69" s="85">
        <f aca="true" t="shared" si="44" ref="Q69:Q75">IF(H69="NIV",L69+O69,0)</f>
        <v>0</v>
      </c>
      <c r="R69" s="86">
        <f aca="true" t="shared" si="45" ref="R69:R75">IF(H69="IV",I69+M69,0)</f>
        <v>0</v>
      </c>
      <c r="S69" s="86">
        <f aca="true" t="shared" si="46" ref="S69:S75">IF(H69="NIV",I69+M69,0)</f>
        <v>0</v>
      </c>
      <c r="T69" s="87"/>
      <c r="U69" s="87"/>
      <c r="V69" s="87"/>
      <c r="W69" s="87"/>
      <c r="X69" s="87"/>
      <c r="Y69" s="88"/>
      <c r="Z69" s="5"/>
    </row>
    <row r="70" spans="1:26" ht="12.75" customHeight="1">
      <c r="A70" s="355"/>
      <c r="B70" s="116"/>
      <c r="C70" s="77"/>
      <c r="D70" s="78"/>
      <c r="E70" s="79"/>
      <c r="F70" s="77"/>
      <c r="G70" s="77"/>
      <c r="H70" s="91"/>
      <c r="I70" s="92"/>
      <c r="J70" s="92"/>
      <c r="K70" s="82">
        <f t="shared" si="7"/>
        <v>0</v>
      </c>
      <c r="L70" s="82">
        <f t="shared" si="41"/>
        <v>0</v>
      </c>
      <c r="M70" s="93"/>
      <c r="N70" s="93"/>
      <c r="O70" s="84">
        <f t="shared" si="42"/>
        <v>0</v>
      </c>
      <c r="P70" s="85">
        <f t="shared" si="43"/>
        <v>0</v>
      </c>
      <c r="Q70" s="85">
        <f t="shared" si="44"/>
        <v>0</v>
      </c>
      <c r="R70" s="86">
        <f t="shared" si="45"/>
        <v>0</v>
      </c>
      <c r="S70" s="86">
        <f t="shared" si="46"/>
        <v>0</v>
      </c>
      <c r="T70" s="87"/>
      <c r="U70" s="87"/>
      <c r="V70" s="87"/>
      <c r="W70" s="87"/>
      <c r="X70" s="87"/>
      <c r="Y70" s="88"/>
      <c r="Z70" s="5"/>
    </row>
    <row r="71" spans="1:26" ht="12.75">
      <c r="A71" s="355"/>
      <c r="B71" s="116"/>
      <c r="C71" s="77"/>
      <c r="D71" s="78"/>
      <c r="E71" s="79"/>
      <c r="F71" s="77"/>
      <c r="G71" s="77"/>
      <c r="H71" s="91"/>
      <c r="I71" s="92"/>
      <c r="J71" s="92"/>
      <c r="K71" s="82">
        <f t="shared" si="7"/>
        <v>0</v>
      </c>
      <c r="L71" s="82">
        <f t="shared" si="41"/>
        <v>0</v>
      </c>
      <c r="M71" s="93"/>
      <c r="N71" s="93"/>
      <c r="O71" s="84">
        <f t="shared" si="42"/>
        <v>0</v>
      </c>
      <c r="P71" s="85">
        <f t="shared" si="43"/>
        <v>0</v>
      </c>
      <c r="Q71" s="85">
        <f t="shared" si="44"/>
        <v>0</v>
      </c>
      <c r="R71" s="86">
        <f t="shared" si="45"/>
        <v>0</v>
      </c>
      <c r="S71" s="86">
        <f t="shared" si="46"/>
        <v>0</v>
      </c>
      <c r="T71" s="87"/>
      <c r="U71" s="87"/>
      <c r="V71" s="87"/>
      <c r="W71" s="87"/>
      <c r="X71" s="87"/>
      <c r="Y71" s="88"/>
      <c r="Z71" s="5"/>
    </row>
    <row r="72" spans="1:26" ht="12.75">
      <c r="A72" s="355"/>
      <c r="B72" s="116"/>
      <c r="C72" s="77"/>
      <c r="D72" s="78"/>
      <c r="E72" s="79"/>
      <c r="F72" s="77"/>
      <c r="G72" s="77"/>
      <c r="H72" s="91"/>
      <c r="I72" s="92"/>
      <c r="J72" s="92"/>
      <c r="K72" s="82">
        <f t="shared" si="7"/>
        <v>0</v>
      </c>
      <c r="L72" s="82">
        <f t="shared" si="41"/>
        <v>0</v>
      </c>
      <c r="M72" s="93"/>
      <c r="N72" s="93"/>
      <c r="O72" s="84">
        <f t="shared" si="42"/>
        <v>0</v>
      </c>
      <c r="P72" s="85">
        <f t="shared" si="43"/>
        <v>0</v>
      </c>
      <c r="Q72" s="85">
        <f t="shared" si="44"/>
        <v>0</v>
      </c>
      <c r="R72" s="86">
        <f t="shared" si="45"/>
        <v>0</v>
      </c>
      <c r="S72" s="86">
        <f t="shared" si="46"/>
        <v>0</v>
      </c>
      <c r="T72" s="87"/>
      <c r="U72" s="87"/>
      <c r="V72" s="87"/>
      <c r="W72" s="87"/>
      <c r="X72" s="87"/>
      <c r="Y72" s="88"/>
      <c r="Z72" s="5"/>
    </row>
    <row r="73" spans="1:26" ht="12.75">
      <c r="A73" s="355"/>
      <c r="B73" s="116"/>
      <c r="C73" s="77"/>
      <c r="D73" s="78"/>
      <c r="E73" s="79"/>
      <c r="F73" s="77"/>
      <c r="G73" s="77"/>
      <c r="H73" s="91"/>
      <c r="I73" s="92"/>
      <c r="J73" s="92"/>
      <c r="K73" s="82">
        <f t="shared" si="7"/>
        <v>0</v>
      </c>
      <c r="L73" s="82">
        <f t="shared" si="41"/>
        <v>0</v>
      </c>
      <c r="M73" s="93"/>
      <c r="N73" s="93"/>
      <c r="O73" s="84">
        <f t="shared" si="42"/>
        <v>0</v>
      </c>
      <c r="P73" s="85">
        <f t="shared" si="43"/>
        <v>0</v>
      </c>
      <c r="Q73" s="85">
        <f t="shared" si="44"/>
        <v>0</v>
      </c>
      <c r="R73" s="86">
        <f t="shared" si="45"/>
        <v>0</v>
      </c>
      <c r="S73" s="86">
        <f t="shared" si="46"/>
        <v>0</v>
      </c>
      <c r="T73" s="87"/>
      <c r="U73" s="87"/>
      <c r="V73" s="87"/>
      <c r="W73" s="87"/>
      <c r="X73" s="87"/>
      <c r="Y73" s="88"/>
      <c r="Z73" s="5"/>
    </row>
    <row r="74" spans="1:26" ht="12.75">
      <c r="A74" s="355"/>
      <c r="B74" s="116"/>
      <c r="C74" s="77"/>
      <c r="D74" s="78"/>
      <c r="E74" s="79"/>
      <c r="F74" s="77"/>
      <c r="G74" s="77"/>
      <c r="H74" s="91"/>
      <c r="I74" s="92"/>
      <c r="J74" s="92"/>
      <c r="K74" s="82">
        <f t="shared" si="7"/>
        <v>0</v>
      </c>
      <c r="L74" s="82">
        <f t="shared" si="41"/>
        <v>0</v>
      </c>
      <c r="M74" s="93"/>
      <c r="N74" s="93"/>
      <c r="O74" s="84">
        <f t="shared" si="42"/>
        <v>0</v>
      </c>
      <c r="P74" s="85">
        <f t="shared" si="43"/>
        <v>0</v>
      </c>
      <c r="Q74" s="85">
        <f t="shared" si="44"/>
        <v>0</v>
      </c>
      <c r="R74" s="86">
        <f t="shared" si="45"/>
        <v>0</v>
      </c>
      <c r="S74" s="86">
        <f t="shared" si="46"/>
        <v>0</v>
      </c>
      <c r="T74" s="87"/>
      <c r="U74" s="87"/>
      <c r="V74" s="87"/>
      <c r="W74" s="87"/>
      <c r="X74" s="87"/>
      <c r="Y74" s="88"/>
      <c r="Z74" s="5"/>
    </row>
    <row r="75" spans="1:26" ht="13.5" thickBot="1">
      <c r="A75" s="355"/>
      <c r="B75" s="117"/>
      <c r="C75" s="96"/>
      <c r="D75" s="98"/>
      <c r="E75" s="98"/>
      <c r="F75" s="96"/>
      <c r="G75" s="96"/>
      <c r="H75" s="99"/>
      <c r="I75" s="100"/>
      <c r="J75" s="100"/>
      <c r="K75" s="101">
        <f t="shared" si="7"/>
        <v>0</v>
      </c>
      <c r="L75" s="101">
        <f t="shared" si="41"/>
        <v>0</v>
      </c>
      <c r="M75" s="93"/>
      <c r="N75" s="93"/>
      <c r="O75" s="84">
        <f t="shared" si="42"/>
        <v>0</v>
      </c>
      <c r="P75" s="85">
        <f t="shared" si="43"/>
        <v>0</v>
      </c>
      <c r="Q75" s="85">
        <f t="shared" si="44"/>
        <v>0</v>
      </c>
      <c r="R75" s="86">
        <f t="shared" si="45"/>
        <v>0</v>
      </c>
      <c r="S75" s="86">
        <f t="shared" si="46"/>
        <v>0</v>
      </c>
      <c r="T75" s="87"/>
      <c r="U75" s="87"/>
      <c r="V75" s="87"/>
      <c r="W75" s="87"/>
      <c r="X75" s="87"/>
      <c r="Y75" s="88"/>
      <c r="Z75" s="5"/>
    </row>
    <row r="76" spans="1:26" ht="13.5" thickBot="1">
      <c r="A76" s="356"/>
      <c r="B76" s="433" t="s">
        <v>72</v>
      </c>
      <c r="C76" s="434"/>
      <c r="D76" s="434"/>
      <c r="E76" s="434"/>
      <c r="F76" s="434"/>
      <c r="G76" s="434"/>
      <c r="H76" s="141"/>
      <c r="I76" s="142">
        <f>SUM(I69:I75)</f>
        <v>0</v>
      </c>
      <c r="J76" s="142"/>
      <c r="K76" s="143">
        <f>SUM(K69:K75)</f>
        <v>0</v>
      </c>
      <c r="L76" s="143">
        <f>SUM(L69:L75)</f>
        <v>0</v>
      </c>
      <c r="M76" s="104">
        <f>SUM(M69:M75)</f>
        <v>0</v>
      </c>
      <c r="N76" s="105">
        <f>SUM(N69:N75)</f>
        <v>0</v>
      </c>
      <c r="O76" s="105">
        <f>SUM(O69:O75)</f>
        <v>0</v>
      </c>
      <c r="P76" s="85"/>
      <c r="Q76" s="85"/>
      <c r="R76" s="86"/>
      <c r="S76" s="86"/>
      <c r="T76" s="106" t="s">
        <v>8</v>
      </c>
      <c r="U76" s="106" t="s">
        <v>8</v>
      </c>
      <c r="V76" s="106" t="s">
        <v>8</v>
      </c>
      <c r="W76" s="106" t="s">
        <v>8</v>
      </c>
      <c r="X76" s="106" t="s">
        <v>8</v>
      </c>
      <c r="Y76" s="106" t="s">
        <v>8</v>
      </c>
      <c r="Z76" s="5"/>
    </row>
    <row r="77" spans="1:26" ht="12.75" customHeight="1">
      <c r="A77" s="487" t="s">
        <v>64</v>
      </c>
      <c r="B77" s="116"/>
      <c r="C77" s="77"/>
      <c r="D77" s="78"/>
      <c r="E77" s="79"/>
      <c r="F77" s="77"/>
      <c r="G77" s="77"/>
      <c r="H77" s="91"/>
      <c r="I77" s="92"/>
      <c r="J77" s="92"/>
      <c r="K77" s="82">
        <f t="shared" si="7"/>
        <v>0</v>
      </c>
      <c r="L77" s="112">
        <f aca="true" t="shared" si="47" ref="L77:L83">I77+K77</f>
        <v>0</v>
      </c>
      <c r="M77" s="93"/>
      <c r="N77" s="93"/>
      <c r="O77" s="84">
        <f aca="true" t="shared" si="48" ref="O77:O83">M77+N77</f>
        <v>0</v>
      </c>
      <c r="P77" s="85">
        <f aca="true" t="shared" si="49" ref="P77:P82">IF(H77="IV",L77+O77,0)</f>
        <v>0</v>
      </c>
      <c r="Q77" s="85">
        <f aca="true" t="shared" si="50" ref="Q77:Q82">IF(H77="NIV",L77+O77,0)</f>
        <v>0</v>
      </c>
      <c r="R77" s="86">
        <f aca="true" t="shared" si="51" ref="R77:R82">IF(H77="IV",I77+M77,0)</f>
        <v>0</v>
      </c>
      <c r="S77" s="86">
        <f aca="true" t="shared" si="52" ref="S77:S82">IF(H77="NIV",I77+M77,0)</f>
        <v>0</v>
      </c>
      <c r="T77" s="87"/>
      <c r="U77" s="87"/>
      <c r="V77" s="87"/>
      <c r="W77" s="87"/>
      <c r="X77" s="87"/>
      <c r="Y77" s="88"/>
      <c r="Z77" s="5"/>
    </row>
    <row r="78" spans="1:26" ht="12.75">
      <c r="A78" s="488"/>
      <c r="B78" s="116"/>
      <c r="C78" s="77"/>
      <c r="D78" s="78"/>
      <c r="E78" s="79"/>
      <c r="F78" s="77"/>
      <c r="G78" s="77"/>
      <c r="H78" s="91"/>
      <c r="I78" s="92"/>
      <c r="J78" s="92"/>
      <c r="K78" s="82">
        <f t="shared" si="7"/>
        <v>0</v>
      </c>
      <c r="L78" s="112">
        <f t="shared" si="47"/>
        <v>0</v>
      </c>
      <c r="M78" s="93"/>
      <c r="N78" s="93"/>
      <c r="O78" s="84">
        <f t="shared" si="48"/>
        <v>0</v>
      </c>
      <c r="P78" s="85">
        <f t="shared" si="49"/>
        <v>0</v>
      </c>
      <c r="Q78" s="85">
        <f t="shared" si="50"/>
        <v>0</v>
      </c>
      <c r="R78" s="86">
        <f t="shared" si="51"/>
        <v>0</v>
      </c>
      <c r="S78" s="86">
        <f t="shared" si="52"/>
        <v>0</v>
      </c>
      <c r="T78" s="87"/>
      <c r="U78" s="87"/>
      <c r="V78" s="87"/>
      <c r="W78" s="87"/>
      <c r="X78" s="87"/>
      <c r="Y78" s="88"/>
      <c r="Z78" s="5"/>
    </row>
    <row r="79" spans="1:26" ht="12.75">
      <c r="A79" s="488"/>
      <c r="B79" s="116"/>
      <c r="C79" s="77"/>
      <c r="D79" s="78"/>
      <c r="E79" s="79"/>
      <c r="F79" s="77"/>
      <c r="G79" s="77"/>
      <c r="H79" s="91"/>
      <c r="I79" s="92"/>
      <c r="J79" s="92"/>
      <c r="K79" s="82">
        <f t="shared" si="7"/>
        <v>0</v>
      </c>
      <c r="L79" s="112">
        <f t="shared" si="47"/>
        <v>0</v>
      </c>
      <c r="M79" s="93"/>
      <c r="N79" s="93"/>
      <c r="O79" s="84">
        <f t="shared" si="48"/>
        <v>0</v>
      </c>
      <c r="P79" s="85">
        <f t="shared" si="49"/>
        <v>0</v>
      </c>
      <c r="Q79" s="85">
        <f t="shared" si="50"/>
        <v>0</v>
      </c>
      <c r="R79" s="86">
        <f t="shared" si="51"/>
        <v>0</v>
      </c>
      <c r="S79" s="86">
        <f t="shared" si="52"/>
        <v>0</v>
      </c>
      <c r="T79" s="87"/>
      <c r="U79" s="87"/>
      <c r="V79" s="87"/>
      <c r="W79" s="87"/>
      <c r="X79" s="87"/>
      <c r="Y79" s="88"/>
      <c r="Z79" s="5"/>
    </row>
    <row r="80" spans="1:26" ht="12.75">
      <c r="A80" s="488"/>
      <c r="B80" s="116"/>
      <c r="C80" s="77"/>
      <c r="D80" s="78"/>
      <c r="E80" s="79"/>
      <c r="F80" s="77"/>
      <c r="G80" s="77"/>
      <c r="H80" s="91"/>
      <c r="I80" s="92"/>
      <c r="J80" s="92"/>
      <c r="K80" s="82">
        <f t="shared" si="7"/>
        <v>0</v>
      </c>
      <c r="L80" s="112">
        <f t="shared" si="47"/>
        <v>0</v>
      </c>
      <c r="M80" s="93"/>
      <c r="N80" s="93"/>
      <c r="O80" s="84">
        <f t="shared" si="48"/>
        <v>0</v>
      </c>
      <c r="P80" s="85">
        <f t="shared" si="49"/>
        <v>0</v>
      </c>
      <c r="Q80" s="85">
        <f t="shared" si="50"/>
        <v>0</v>
      </c>
      <c r="R80" s="86">
        <f t="shared" si="51"/>
        <v>0</v>
      </c>
      <c r="S80" s="86">
        <f t="shared" si="52"/>
        <v>0</v>
      </c>
      <c r="T80" s="87"/>
      <c r="U80" s="87"/>
      <c r="V80" s="87"/>
      <c r="W80" s="87"/>
      <c r="X80" s="87"/>
      <c r="Y80" s="88"/>
      <c r="Z80" s="5"/>
    </row>
    <row r="81" spans="1:26" ht="12.75">
      <c r="A81" s="488"/>
      <c r="B81" s="116"/>
      <c r="C81" s="77"/>
      <c r="D81" s="78"/>
      <c r="E81" s="79"/>
      <c r="F81" s="77"/>
      <c r="G81" s="77"/>
      <c r="H81" s="91"/>
      <c r="I81" s="92"/>
      <c r="J81" s="92"/>
      <c r="K81" s="82">
        <f t="shared" si="7"/>
        <v>0</v>
      </c>
      <c r="L81" s="112">
        <f t="shared" si="47"/>
        <v>0</v>
      </c>
      <c r="M81" s="93"/>
      <c r="N81" s="93"/>
      <c r="O81" s="84">
        <f t="shared" si="48"/>
        <v>0</v>
      </c>
      <c r="P81" s="85">
        <f t="shared" si="49"/>
        <v>0</v>
      </c>
      <c r="Q81" s="85">
        <f t="shared" si="50"/>
        <v>0</v>
      </c>
      <c r="R81" s="86">
        <f t="shared" si="51"/>
        <v>0</v>
      </c>
      <c r="S81" s="86">
        <f t="shared" si="52"/>
        <v>0</v>
      </c>
      <c r="T81" s="87"/>
      <c r="U81" s="87"/>
      <c r="V81" s="87"/>
      <c r="W81" s="87"/>
      <c r="X81" s="87"/>
      <c r="Y81" s="88"/>
      <c r="Z81" s="5"/>
    </row>
    <row r="82" spans="1:26" ht="12.75">
      <c r="A82" s="488"/>
      <c r="B82" s="117"/>
      <c r="C82" s="96"/>
      <c r="D82" s="97"/>
      <c r="E82" s="98"/>
      <c r="F82" s="96"/>
      <c r="G82" s="96"/>
      <c r="H82" s="99"/>
      <c r="I82" s="100"/>
      <c r="J82" s="100"/>
      <c r="K82" s="101">
        <f t="shared" si="7"/>
        <v>0</v>
      </c>
      <c r="L82" s="172">
        <f t="shared" si="47"/>
        <v>0</v>
      </c>
      <c r="M82" s="93"/>
      <c r="N82" s="93"/>
      <c r="O82" s="84">
        <f t="shared" si="48"/>
        <v>0</v>
      </c>
      <c r="P82" s="85">
        <f t="shared" si="49"/>
        <v>0</v>
      </c>
      <c r="Q82" s="85">
        <f t="shared" si="50"/>
        <v>0</v>
      </c>
      <c r="R82" s="86">
        <f t="shared" si="51"/>
        <v>0</v>
      </c>
      <c r="S82" s="86">
        <f t="shared" si="52"/>
        <v>0</v>
      </c>
      <c r="T82" s="87"/>
      <c r="U82" s="87"/>
      <c r="V82" s="87"/>
      <c r="W82" s="87"/>
      <c r="X82" s="87"/>
      <c r="Y82" s="88"/>
      <c r="Z82" s="5"/>
    </row>
    <row r="83" spans="1:26" ht="13.5" thickBot="1">
      <c r="A83" s="489"/>
      <c r="B83" s="170"/>
      <c r="C83" s="170"/>
      <c r="D83" s="170"/>
      <c r="E83" s="170"/>
      <c r="F83" s="170"/>
      <c r="G83" s="170"/>
      <c r="H83" s="171"/>
      <c r="I83" s="173"/>
      <c r="J83" s="173"/>
      <c r="K83" s="101">
        <f t="shared" si="7"/>
        <v>0</v>
      </c>
      <c r="L83" s="172">
        <f t="shared" si="47"/>
        <v>0</v>
      </c>
      <c r="M83" s="174"/>
      <c r="N83" s="175"/>
      <c r="O83" s="84">
        <f t="shared" si="48"/>
        <v>0</v>
      </c>
      <c r="P83" s="167"/>
      <c r="Q83" s="167"/>
      <c r="R83" s="168"/>
      <c r="S83" s="168"/>
      <c r="T83" s="169"/>
      <c r="U83" s="169"/>
      <c r="V83" s="169"/>
      <c r="W83" s="169"/>
      <c r="X83" s="169"/>
      <c r="Y83" s="169"/>
      <c r="Z83" s="5"/>
    </row>
    <row r="84" spans="1:26" ht="13.5" thickBot="1">
      <c r="A84" s="490"/>
      <c r="B84" s="482" t="s">
        <v>73</v>
      </c>
      <c r="C84" s="483"/>
      <c r="D84" s="483"/>
      <c r="E84" s="483"/>
      <c r="F84" s="483"/>
      <c r="G84" s="483"/>
      <c r="H84" s="484"/>
      <c r="I84" s="102">
        <f aca="true" t="shared" si="53" ref="I84:O84">SUM(I77:I83)</f>
        <v>0</v>
      </c>
      <c r="J84" s="102"/>
      <c r="K84" s="103">
        <f t="shared" si="53"/>
        <v>0</v>
      </c>
      <c r="L84" s="103">
        <f t="shared" si="53"/>
        <v>0</v>
      </c>
      <c r="M84" s="104">
        <f t="shared" si="53"/>
        <v>0</v>
      </c>
      <c r="N84" s="105">
        <f t="shared" si="53"/>
        <v>0</v>
      </c>
      <c r="O84" s="105">
        <f t="shared" si="53"/>
        <v>0</v>
      </c>
      <c r="P84" s="85"/>
      <c r="Q84" s="85"/>
      <c r="R84" s="86"/>
      <c r="S84" s="86"/>
      <c r="T84" s="106" t="s">
        <v>8</v>
      </c>
      <c r="U84" s="106" t="s">
        <v>8</v>
      </c>
      <c r="V84" s="106" t="s">
        <v>8</v>
      </c>
      <c r="W84" s="106" t="s">
        <v>8</v>
      </c>
      <c r="X84" s="106" t="s">
        <v>8</v>
      </c>
      <c r="Y84" s="106" t="s">
        <v>8</v>
      </c>
      <c r="Z84" s="5"/>
    </row>
    <row r="85" spans="1:26" s="44" customFormat="1" ht="13.5" thickBot="1">
      <c r="A85" s="404"/>
      <c r="B85" s="405"/>
      <c r="C85" s="405"/>
      <c r="D85" s="405"/>
      <c r="E85" s="405"/>
      <c r="F85" s="405"/>
      <c r="G85" s="405"/>
      <c r="H85" s="406"/>
      <c r="I85" s="146" t="s">
        <v>35</v>
      </c>
      <c r="J85" s="146"/>
      <c r="K85" s="146" t="s">
        <v>36</v>
      </c>
      <c r="L85" s="166" t="s">
        <v>37</v>
      </c>
      <c r="M85" s="416" t="s">
        <v>34</v>
      </c>
      <c r="N85" s="416"/>
      <c r="O85" s="417"/>
      <c r="P85" s="118"/>
      <c r="Q85" s="118"/>
      <c r="R85" s="119"/>
      <c r="S85" s="119"/>
      <c r="T85" s="120" t="s">
        <v>8</v>
      </c>
      <c r="U85" s="120" t="s">
        <v>8</v>
      </c>
      <c r="V85" s="120" t="s">
        <v>8</v>
      </c>
      <c r="W85" s="120" t="s">
        <v>8</v>
      </c>
      <c r="X85" s="120" t="s">
        <v>8</v>
      </c>
      <c r="Y85" s="120" t="s">
        <v>8</v>
      </c>
      <c r="Z85" s="43"/>
    </row>
    <row r="86" spans="1:26" ht="13.5" thickBot="1">
      <c r="A86" s="121"/>
      <c r="B86" s="433" t="s">
        <v>75</v>
      </c>
      <c r="C86" s="434"/>
      <c r="D86" s="434"/>
      <c r="E86" s="434"/>
      <c r="F86" s="434"/>
      <c r="G86" s="434"/>
      <c r="H86" s="141"/>
      <c r="I86" s="144">
        <f aca="true" t="shared" si="54" ref="I86:O86">I20+I28+I36+I44+I52+I60+I84</f>
        <v>0</v>
      </c>
      <c r="J86" s="144">
        <f t="shared" si="54"/>
        <v>0</v>
      </c>
      <c r="K86" s="145">
        <f t="shared" si="54"/>
        <v>0</v>
      </c>
      <c r="L86" s="145">
        <f t="shared" si="54"/>
        <v>0</v>
      </c>
      <c r="M86" s="122">
        <f t="shared" si="54"/>
        <v>0</v>
      </c>
      <c r="N86" s="123">
        <f t="shared" si="54"/>
        <v>0</v>
      </c>
      <c r="O86" s="123">
        <f t="shared" si="54"/>
        <v>0</v>
      </c>
      <c r="P86" s="124">
        <f>SUM(P13:P84)</f>
        <v>0</v>
      </c>
      <c r="Q86" s="124">
        <f>SUM(Q13:Q83)</f>
        <v>0</v>
      </c>
      <c r="R86" s="124">
        <f>SUM(R13:R83)</f>
        <v>0</v>
      </c>
      <c r="S86" s="124">
        <f>SUM(S13:S83)</f>
        <v>0</v>
      </c>
      <c r="T86" s="125">
        <f aca="true" t="shared" si="55" ref="T86:Y86">SUM(T13:T85)</f>
        <v>0</v>
      </c>
      <c r="U86" s="126">
        <f t="shared" si="55"/>
        <v>0</v>
      </c>
      <c r="V86" s="126">
        <f t="shared" si="55"/>
        <v>0</v>
      </c>
      <c r="W86" s="126">
        <f t="shared" si="55"/>
        <v>0</v>
      </c>
      <c r="X86" s="126">
        <f t="shared" si="55"/>
        <v>0</v>
      </c>
      <c r="Y86" s="126">
        <f t="shared" si="55"/>
        <v>0</v>
      </c>
      <c r="Z86" s="5"/>
    </row>
    <row r="87" spans="1:26" s="25" customFormat="1" ht="13.5" thickBot="1">
      <c r="A87" s="127"/>
      <c r="B87" s="58"/>
      <c r="C87" s="58"/>
      <c r="D87" s="58"/>
      <c r="E87" s="58"/>
      <c r="F87" s="58"/>
      <c r="G87" s="58"/>
      <c r="H87" s="58"/>
      <c r="I87" s="128"/>
      <c r="J87" s="128"/>
      <c r="K87" s="418"/>
      <c r="L87" s="418"/>
      <c r="M87" s="418"/>
      <c r="N87" s="418"/>
      <c r="O87" s="418"/>
      <c r="P87" s="418"/>
      <c r="Q87" s="418"/>
      <c r="R87" s="418"/>
      <c r="S87" s="418"/>
      <c r="T87" s="418"/>
      <c r="U87" s="129"/>
      <c r="V87" s="129"/>
      <c r="W87" s="129"/>
      <c r="X87" s="129"/>
      <c r="Y87" s="129"/>
      <c r="Z87" s="26"/>
    </row>
    <row r="88" spans="1:26" s="23" customFormat="1" ht="15">
      <c r="A88" s="130"/>
      <c r="B88" s="130"/>
      <c r="C88" s="131"/>
      <c r="D88" s="132"/>
      <c r="E88" s="132"/>
      <c r="F88" s="131"/>
      <c r="G88" s="131"/>
      <c r="H88" s="133"/>
      <c r="I88" s="425" t="s">
        <v>81</v>
      </c>
      <c r="J88" s="426"/>
      <c r="K88" s="427"/>
      <c r="L88" s="427"/>
      <c r="M88" s="427"/>
      <c r="N88" s="428"/>
      <c r="O88" s="419">
        <f>L86+O86</f>
        <v>0</v>
      </c>
      <c r="P88" s="420"/>
      <c r="Q88" s="420"/>
      <c r="R88" s="420"/>
      <c r="S88" s="420"/>
      <c r="T88" s="421"/>
      <c r="U88" s="133"/>
      <c r="V88" s="133"/>
      <c r="W88" s="133"/>
      <c r="X88" s="133"/>
      <c r="Y88" s="134"/>
      <c r="Z88" s="45"/>
    </row>
    <row r="89" spans="1:26" ht="15.75" thickBot="1">
      <c r="A89" s="48"/>
      <c r="B89" s="48"/>
      <c r="C89" s="135"/>
      <c r="D89" s="136"/>
      <c r="E89" s="136"/>
      <c r="F89" s="135"/>
      <c r="G89" s="135"/>
      <c r="H89" s="137"/>
      <c r="I89" s="429" t="s">
        <v>82</v>
      </c>
      <c r="J89" s="430"/>
      <c r="K89" s="431"/>
      <c r="L89" s="431"/>
      <c r="M89" s="431"/>
      <c r="N89" s="432"/>
      <c r="O89" s="422">
        <f>I86+M86</f>
        <v>0</v>
      </c>
      <c r="P89" s="423"/>
      <c r="Q89" s="423"/>
      <c r="R89" s="423"/>
      <c r="S89" s="423"/>
      <c r="T89" s="424"/>
      <c r="U89" s="137"/>
      <c r="V89" s="137"/>
      <c r="W89" s="137"/>
      <c r="X89" s="137"/>
      <c r="Y89" s="137"/>
      <c r="Z89" s="5"/>
    </row>
    <row r="90" spans="1:26" s="25" customFormat="1" ht="15.75" thickBot="1">
      <c r="A90" s="138"/>
      <c r="B90" s="138"/>
      <c r="C90" s="131"/>
      <c r="D90" s="132"/>
      <c r="E90" s="132"/>
      <c r="F90" s="131"/>
      <c r="G90" s="131"/>
      <c r="H90" s="133"/>
      <c r="I90" s="139"/>
      <c r="J90" s="139"/>
      <c r="K90" s="139"/>
      <c r="L90" s="139"/>
      <c r="M90" s="139"/>
      <c r="N90" s="139"/>
      <c r="O90" s="140"/>
      <c r="P90" s="140"/>
      <c r="Q90" s="140"/>
      <c r="R90" s="140"/>
      <c r="S90" s="140"/>
      <c r="T90" s="140"/>
      <c r="U90" s="133"/>
      <c r="V90" s="133"/>
      <c r="W90" s="133"/>
      <c r="X90" s="133"/>
      <c r="Y90" s="133"/>
      <c r="Z90" s="26"/>
    </row>
    <row r="91" spans="1:26" ht="13.5" thickBot="1">
      <c r="A91" s="48"/>
      <c r="B91" s="48"/>
      <c r="C91" s="135"/>
      <c r="D91" s="136"/>
      <c r="E91" s="136"/>
      <c r="F91" s="135"/>
      <c r="G91" s="135"/>
      <c r="H91" s="137"/>
      <c r="I91" s="139"/>
      <c r="J91" s="139"/>
      <c r="K91" s="139"/>
      <c r="L91" s="139"/>
      <c r="M91" s="139"/>
      <c r="N91" s="139"/>
      <c r="O91" s="445" t="s">
        <v>42</v>
      </c>
      <c r="P91" s="446"/>
      <c r="Q91" s="446"/>
      <c r="R91" s="446"/>
      <c r="S91" s="446"/>
      <c r="T91" s="447"/>
      <c r="U91" s="453" t="s">
        <v>43</v>
      </c>
      <c r="V91" s="454"/>
      <c r="W91" s="455"/>
      <c r="X91" s="137"/>
      <c r="Y91" s="137"/>
      <c r="Z91" s="5"/>
    </row>
    <row r="92" spans="1:26" ht="15">
      <c r="A92" s="48"/>
      <c r="B92" s="48"/>
      <c r="C92" s="135"/>
      <c r="D92" s="136"/>
      <c r="E92" s="136"/>
      <c r="F92" s="135"/>
      <c r="G92" s="135"/>
      <c r="H92" s="137"/>
      <c r="I92" s="456" t="s">
        <v>79</v>
      </c>
      <c r="J92" s="457"/>
      <c r="K92" s="458"/>
      <c r="L92" s="458"/>
      <c r="M92" s="458"/>
      <c r="N92" s="459"/>
      <c r="O92" s="448">
        <f>P86</f>
        <v>0</v>
      </c>
      <c r="P92" s="464"/>
      <c r="Q92" s="464"/>
      <c r="R92" s="464"/>
      <c r="S92" s="464"/>
      <c r="T92" s="465"/>
      <c r="U92" s="448">
        <f>R86</f>
        <v>0</v>
      </c>
      <c r="V92" s="449"/>
      <c r="W92" s="450"/>
      <c r="X92" s="137"/>
      <c r="Y92" s="137"/>
      <c r="Z92" s="5"/>
    </row>
    <row r="93" spans="1:26" ht="15.75" thickBot="1">
      <c r="A93" s="48"/>
      <c r="B93" s="48"/>
      <c r="C93" s="135"/>
      <c r="D93" s="136"/>
      <c r="E93" s="136"/>
      <c r="F93" s="135"/>
      <c r="G93" s="135"/>
      <c r="H93" s="137"/>
      <c r="I93" s="460" t="s">
        <v>80</v>
      </c>
      <c r="J93" s="461"/>
      <c r="K93" s="462"/>
      <c r="L93" s="462"/>
      <c r="M93" s="462"/>
      <c r="N93" s="463"/>
      <c r="O93" s="442">
        <f>Q86</f>
        <v>0</v>
      </c>
      <c r="P93" s="443"/>
      <c r="Q93" s="443"/>
      <c r="R93" s="443"/>
      <c r="S93" s="443"/>
      <c r="T93" s="444"/>
      <c r="U93" s="442">
        <f>S86</f>
        <v>0</v>
      </c>
      <c r="V93" s="451"/>
      <c r="W93" s="452"/>
      <c r="X93" s="137"/>
      <c r="Y93" s="137"/>
      <c r="Z93" s="5"/>
    </row>
    <row r="94" spans="3:26" ht="12.75">
      <c r="C94" s="7"/>
      <c r="D94" s="8"/>
      <c r="E94" s="8"/>
      <c r="F94" s="7"/>
      <c r="G94" s="7"/>
      <c r="H94" s="6"/>
      <c r="I94" s="8"/>
      <c r="J94" s="8"/>
      <c r="K94" s="9"/>
      <c r="L94" s="9"/>
      <c r="M94" s="10"/>
      <c r="N94" s="9"/>
      <c r="O94" s="9"/>
      <c r="P94" s="9"/>
      <c r="Q94" s="9"/>
      <c r="R94" s="9"/>
      <c r="S94" s="9"/>
      <c r="T94" s="6"/>
      <c r="U94" s="6"/>
      <c r="V94" s="6"/>
      <c r="W94" s="6"/>
      <c r="X94" s="6"/>
      <c r="Y94" s="6"/>
      <c r="Z94" s="5"/>
    </row>
    <row r="95" spans="1:26" ht="12.75" customHeight="1">
      <c r="A95" s="435" t="s">
        <v>55</v>
      </c>
      <c r="B95" s="435"/>
      <c r="C95" s="435"/>
      <c r="D95" s="435"/>
      <c r="L95" s="24"/>
      <c r="M95" s="11"/>
      <c r="N95" s="11"/>
      <c r="O95" s="11"/>
      <c r="P95" s="11"/>
      <c r="Q95" s="11"/>
      <c r="R95" s="11"/>
      <c r="S95" s="11"/>
      <c r="T95" s="12"/>
      <c r="U95" s="12"/>
      <c r="V95" s="12"/>
      <c r="W95" s="12"/>
      <c r="X95" s="12"/>
      <c r="Y95" s="12"/>
      <c r="Z95" s="5"/>
    </row>
    <row r="96" spans="1:26" ht="12.75">
      <c r="A96" s="398" t="s">
        <v>26</v>
      </c>
      <c r="B96" s="398"/>
      <c r="C96" s="398"/>
      <c r="D96" s="398"/>
      <c r="E96" s="398" t="s">
        <v>22</v>
      </c>
      <c r="F96" s="398"/>
      <c r="G96" s="398"/>
      <c r="H96" s="27" t="s">
        <v>23</v>
      </c>
      <c r="I96" s="398" t="s">
        <v>24</v>
      </c>
      <c r="J96" s="398"/>
      <c r="K96" s="398"/>
      <c r="L96" s="398"/>
      <c r="M96" s="3"/>
      <c r="N96" s="3"/>
      <c r="O96" s="3"/>
      <c r="P96" s="3"/>
      <c r="Q96" s="3"/>
      <c r="R96" s="3"/>
      <c r="S96" s="3"/>
      <c r="T96" s="4"/>
      <c r="U96" s="4"/>
      <c r="V96" s="4"/>
      <c r="W96" s="4"/>
      <c r="X96" s="4"/>
      <c r="Y96" s="4"/>
      <c r="Z96" s="5"/>
    </row>
    <row r="97" spans="1:26" ht="13.5" thickBot="1">
      <c r="A97" s="436"/>
      <c r="B97" s="437"/>
      <c r="C97" s="437"/>
      <c r="D97" s="438"/>
      <c r="E97" s="436"/>
      <c r="F97" s="437"/>
      <c r="G97" s="438"/>
      <c r="H97" s="407"/>
      <c r="I97" s="436"/>
      <c r="J97" s="437"/>
      <c r="K97" s="437"/>
      <c r="L97" s="438"/>
      <c r="M97" s="13"/>
      <c r="N97" s="13"/>
      <c r="O97" s="13"/>
      <c r="P97" s="13"/>
      <c r="Q97" s="13"/>
      <c r="R97" s="13"/>
      <c r="S97" s="13"/>
      <c r="T97" s="14"/>
      <c r="U97" s="14"/>
      <c r="V97" s="15"/>
      <c r="W97" s="16"/>
      <c r="X97" s="17"/>
      <c r="Y97" s="17"/>
      <c r="Z97" s="5"/>
    </row>
    <row r="98" spans="1:26" ht="31.5" customHeight="1" thickBot="1">
      <c r="A98" s="439"/>
      <c r="B98" s="440"/>
      <c r="C98" s="440"/>
      <c r="D98" s="441"/>
      <c r="E98" s="439"/>
      <c r="F98" s="440"/>
      <c r="G98" s="441"/>
      <c r="H98" s="408"/>
      <c r="I98" s="439"/>
      <c r="J98" s="440"/>
      <c r="K98" s="440"/>
      <c r="L98" s="441"/>
      <c r="M98" s="13"/>
      <c r="T98" s="13"/>
      <c r="U98" s="466" t="s">
        <v>49</v>
      </c>
      <c r="V98" s="467"/>
      <c r="W98" s="474" t="s">
        <v>50</v>
      </c>
      <c r="X98" s="475"/>
      <c r="Y98" s="162"/>
      <c r="Z98" s="158" t="s">
        <v>4</v>
      </c>
    </row>
    <row r="99" spans="12:26" ht="12.75">
      <c r="L99" s="7"/>
      <c r="M99" s="10"/>
      <c r="T99" s="155" t="s">
        <v>51</v>
      </c>
      <c r="U99" s="468"/>
      <c r="V99" s="469"/>
      <c r="W99" s="476"/>
      <c r="X99" s="477"/>
      <c r="Y99" s="163"/>
      <c r="Z99" s="159"/>
    </row>
    <row r="100" spans="1:26" ht="12.75">
      <c r="A100" s="410" t="s">
        <v>78</v>
      </c>
      <c r="B100" s="410"/>
      <c r="C100" s="410"/>
      <c r="D100" s="410"/>
      <c r="E100" s="410"/>
      <c r="F100" s="410"/>
      <c r="G100" s="410"/>
      <c r="H100" s="19"/>
      <c r="I100" s="18"/>
      <c r="J100" s="18"/>
      <c r="K100" s="20"/>
      <c r="L100" s="20"/>
      <c r="M100" s="21"/>
      <c r="T100" s="156" t="s">
        <v>48</v>
      </c>
      <c r="U100" s="470"/>
      <c r="V100" s="471"/>
      <c r="W100" s="478"/>
      <c r="X100" s="479"/>
      <c r="Y100" s="163"/>
      <c r="Z100" s="160"/>
    </row>
    <row r="101" spans="1:26" ht="13.5" thickBot="1">
      <c r="A101" s="398" t="s">
        <v>25</v>
      </c>
      <c r="B101" s="398"/>
      <c r="C101" s="398"/>
      <c r="D101" s="398"/>
      <c r="E101" s="398"/>
      <c r="F101" s="398"/>
      <c r="G101" s="398"/>
      <c r="H101" s="41" t="s">
        <v>23</v>
      </c>
      <c r="I101" s="411" t="s">
        <v>24</v>
      </c>
      <c r="J101" s="411"/>
      <c r="K101" s="411"/>
      <c r="L101" s="411"/>
      <c r="M101" s="21"/>
      <c r="T101" s="157" t="s">
        <v>52</v>
      </c>
      <c r="U101" s="472"/>
      <c r="V101" s="473"/>
      <c r="W101" s="480"/>
      <c r="X101" s="481"/>
      <c r="Y101" s="163"/>
      <c r="Z101" s="161"/>
    </row>
    <row r="102" spans="1:26" ht="12.75">
      <c r="A102" s="399"/>
      <c r="B102" s="399"/>
      <c r="C102" s="399"/>
      <c r="D102" s="399"/>
      <c r="E102" s="399"/>
      <c r="F102" s="399"/>
      <c r="G102" s="399"/>
      <c r="H102" s="407"/>
      <c r="I102" s="411"/>
      <c r="J102" s="411"/>
      <c r="K102" s="411"/>
      <c r="L102" s="411"/>
      <c r="M102" s="21"/>
      <c r="N102" s="21"/>
      <c r="O102" s="21"/>
      <c r="P102" s="21"/>
      <c r="Q102" s="21"/>
      <c r="R102" s="21"/>
      <c r="S102" s="21"/>
      <c r="T102" s="20"/>
      <c r="U102" s="20"/>
      <c r="V102" s="20"/>
      <c r="W102" s="20"/>
      <c r="X102" s="20"/>
      <c r="Y102" s="164"/>
      <c r="Z102" s="5"/>
    </row>
    <row r="103" spans="1:26" ht="12.75">
      <c r="A103" s="399"/>
      <c r="B103" s="399"/>
      <c r="C103" s="399"/>
      <c r="D103" s="399"/>
      <c r="E103" s="399"/>
      <c r="F103" s="399"/>
      <c r="G103" s="399"/>
      <c r="H103" s="408"/>
      <c r="I103" s="411"/>
      <c r="J103" s="411"/>
      <c r="K103" s="411"/>
      <c r="L103" s="411"/>
      <c r="M103" s="21"/>
      <c r="N103" s="21"/>
      <c r="O103" s="21"/>
      <c r="P103" s="21"/>
      <c r="Q103" s="21"/>
      <c r="R103" s="21"/>
      <c r="S103" s="21"/>
      <c r="T103" s="20"/>
      <c r="U103" s="20"/>
      <c r="V103" s="20"/>
      <c r="W103" s="20"/>
      <c r="X103" s="20"/>
      <c r="Y103" s="20"/>
      <c r="Z103" s="5"/>
    </row>
    <row r="104" spans="1:25" ht="12.75">
      <c r="A104" s="412" t="s">
        <v>27</v>
      </c>
      <c r="B104" s="413"/>
      <c r="C104" s="413"/>
      <c r="D104" s="413"/>
      <c r="E104" s="413"/>
      <c r="F104" s="413"/>
      <c r="G104" s="414"/>
      <c r="H104" s="42" t="s">
        <v>23</v>
      </c>
      <c r="I104" s="415" t="s">
        <v>24</v>
      </c>
      <c r="J104" s="415"/>
      <c r="K104" s="415"/>
      <c r="L104" s="415"/>
      <c r="M104" s="2"/>
      <c r="N104" s="2"/>
      <c r="O104" s="2"/>
      <c r="P104" s="2"/>
      <c r="Q104" s="2"/>
      <c r="R104" s="2"/>
      <c r="S104" s="2"/>
      <c r="T104" s="1"/>
      <c r="U104" s="1"/>
      <c r="V104" s="1"/>
      <c r="W104" s="1"/>
      <c r="X104" s="1"/>
      <c r="Y104" s="1"/>
    </row>
    <row r="105" spans="1:25" ht="12.75">
      <c r="A105" s="399"/>
      <c r="B105" s="399"/>
      <c r="C105" s="399"/>
      <c r="D105" s="399"/>
      <c r="E105" s="399"/>
      <c r="F105" s="399"/>
      <c r="G105" s="399"/>
      <c r="H105" s="407"/>
      <c r="I105" s="409"/>
      <c r="J105" s="409"/>
      <c r="K105" s="409"/>
      <c r="L105" s="409"/>
      <c r="M105" s="2"/>
      <c r="N105" s="2"/>
      <c r="O105" s="2"/>
      <c r="P105" s="2"/>
      <c r="Q105" s="2"/>
      <c r="R105" s="2"/>
      <c r="S105" s="2"/>
      <c r="T105" s="1"/>
      <c r="U105" s="1"/>
      <c r="V105" s="1"/>
      <c r="W105" s="1"/>
      <c r="X105" s="1"/>
      <c r="Y105" s="1"/>
    </row>
    <row r="106" spans="1:25" ht="27.75" customHeight="1">
      <c r="A106" s="399"/>
      <c r="B106" s="399"/>
      <c r="C106" s="399"/>
      <c r="D106" s="399"/>
      <c r="E106" s="399"/>
      <c r="F106" s="399"/>
      <c r="G106" s="399"/>
      <c r="H106" s="408"/>
      <c r="I106" s="409"/>
      <c r="J106" s="409"/>
      <c r="K106" s="409"/>
      <c r="L106" s="409"/>
      <c r="M106" s="2"/>
      <c r="N106" s="2"/>
      <c r="O106" s="2"/>
      <c r="P106" s="2"/>
      <c r="Q106" s="2"/>
      <c r="R106" s="2"/>
      <c r="S106" s="2"/>
      <c r="T106" s="1"/>
      <c r="U106" s="1"/>
      <c r="V106" s="1"/>
      <c r="W106" s="1"/>
      <c r="X106" s="1"/>
      <c r="Y106" s="1"/>
    </row>
    <row r="107" spans="3:25" ht="12.75">
      <c r="C107" s="29"/>
      <c r="D107" s="28"/>
      <c r="E107" s="31"/>
      <c r="F107" s="32"/>
      <c r="G107" s="33"/>
      <c r="H107" s="33"/>
      <c r="I107" s="34"/>
      <c r="J107" s="34"/>
      <c r="K107" s="31"/>
      <c r="L107" s="17"/>
      <c r="M107" s="2"/>
      <c r="N107" s="2"/>
      <c r="O107" s="2"/>
      <c r="P107" s="2"/>
      <c r="Q107" s="2"/>
      <c r="R107" s="2"/>
      <c r="S107" s="2"/>
      <c r="T107" s="1"/>
      <c r="U107" s="1"/>
      <c r="V107" s="1"/>
      <c r="W107" s="1"/>
      <c r="X107" s="1"/>
      <c r="Y107" s="1"/>
    </row>
    <row r="108" spans="3:25" ht="12.75">
      <c r="C108" s="29"/>
      <c r="D108" s="37"/>
      <c r="E108" s="37"/>
      <c r="F108" s="38"/>
      <c r="G108" s="30"/>
      <c r="H108" s="38"/>
      <c r="I108" s="38"/>
      <c r="J108" s="38"/>
      <c r="K108" s="38"/>
      <c r="L108" s="38"/>
      <c r="M108" s="2"/>
      <c r="N108" s="2"/>
      <c r="O108" s="2"/>
      <c r="P108" s="2"/>
      <c r="Q108" s="2"/>
      <c r="R108" s="2"/>
      <c r="S108" s="2"/>
      <c r="T108" s="1"/>
      <c r="U108" s="1"/>
      <c r="V108" s="1"/>
      <c r="W108" s="1"/>
      <c r="X108" s="1"/>
      <c r="Y108" s="1"/>
    </row>
    <row r="109" spans="3:12" ht="12.75">
      <c r="C109" s="35"/>
      <c r="D109" s="37"/>
      <c r="E109" s="37"/>
      <c r="F109" s="38"/>
      <c r="G109" s="30"/>
      <c r="H109" s="38"/>
      <c r="I109" s="38"/>
      <c r="J109" s="38"/>
      <c r="K109" s="38"/>
      <c r="L109" s="38"/>
    </row>
    <row r="110" spans="3:12" ht="12.75">
      <c r="C110" s="35"/>
      <c r="D110" s="39"/>
      <c r="E110" s="40"/>
      <c r="F110" s="28"/>
      <c r="G110" s="36"/>
      <c r="H110" s="30"/>
      <c r="I110" s="30"/>
      <c r="J110" s="30"/>
      <c r="K110" s="30"/>
      <c r="L110" s="30"/>
    </row>
    <row r="111" spans="3:12" ht="12.75">
      <c r="C111" s="35"/>
      <c r="D111" s="35"/>
      <c r="E111" s="35"/>
      <c r="F111" s="35"/>
      <c r="G111" s="35"/>
      <c r="H111" s="35"/>
      <c r="I111" s="35"/>
      <c r="J111" s="35"/>
      <c r="K111" s="35"/>
      <c r="L111" s="35"/>
    </row>
  </sheetData>
  <sheetProtection/>
  <autoFilter ref="I11:J12"/>
  <mergeCells count="86">
    <mergeCell ref="B84:H84"/>
    <mergeCell ref="J11:J12"/>
    <mergeCell ref="B68:G68"/>
    <mergeCell ref="A61:A68"/>
    <mergeCell ref="A69:A76"/>
    <mergeCell ref="B76:G76"/>
    <mergeCell ref="B36:G36"/>
    <mergeCell ref="B60:G60"/>
    <mergeCell ref="B44:G44"/>
    <mergeCell ref="A77:A84"/>
    <mergeCell ref="U98:V98"/>
    <mergeCell ref="U99:V99"/>
    <mergeCell ref="U100:V100"/>
    <mergeCell ref="U101:V101"/>
    <mergeCell ref="W98:X98"/>
    <mergeCell ref="W99:X99"/>
    <mergeCell ref="W100:X100"/>
    <mergeCell ref="W101:X101"/>
    <mergeCell ref="O93:T93"/>
    <mergeCell ref="O91:T91"/>
    <mergeCell ref="U92:W92"/>
    <mergeCell ref="U93:W93"/>
    <mergeCell ref="U91:W91"/>
    <mergeCell ref="I96:L96"/>
    <mergeCell ref="I92:N92"/>
    <mergeCell ref="I93:N93"/>
    <mergeCell ref="O92:T92"/>
    <mergeCell ref="B86:G86"/>
    <mergeCell ref="A95:D95"/>
    <mergeCell ref="A96:D96"/>
    <mergeCell ref="E96:G96"/>
    <mergeCell ref="H97:H98"/>
    <mergeCell ref="I97:L98"/>
    <mergeCell ref="A97:D98"/>
    <mergeCell ref="E97:G98"/>
    <mergeCell ref="M85:O85"/>
    <mergeCell ref="K87:T87"/>
    <mergeCell ref="O88:T88"/>
    <mergeCell ref="O89:T89"/>
    <mergeCell ref="I88:N88"/>
    <mergeCell ref="I89:N89"/>
    <mergeCell ref="A85:H85"/>
    <mergeCell ref="A105:G106"/>
    <mergeCell ref="H105:H106"/>
    <mergeCell ref="I105:L106"/>
    <mergeCell ref="A100:G100"/>
    <mergeCell ref="H102:H103"/>
    <mergeCell ref="I101:L101"/>
    <mergeCell ref="I102:L103"/>
    <mergeCell ref="A104:G104"/>
    <mergeCell ref="I104:L104"/>
    <mergeCell ref="A101:G101"/>
    <mergeCell ref="A102:G103"/>
    <mergeCell ref="I5:Y5"/>
    <mergeCell ref="I6:Y6"/>
    <mergeCell ref="A5:D5"/>
    <mergeCell ref="A6:D6"/>
    <mergeCell ref="F5:H5"/>
    <mergeCell ref="F6:H6"/>
    <mergeCell ref="I7:Y7"/>
    <mergeCell ref="M10:O10"/>
    <mergeCell ref="M11:O11"/>
    <mergeCell ref="I11:I12"/>
    <mergeCell ref="K11:K12"/>
    <mergeCell ref="B10:L10"/>
    <mergeCell ref="H11:H12"/>
    <mergeCell ref="A7:D7"/>
    <mergeCell ref="F7:H7"/>
    <mergeCell ref="L11:L12"/>
    <mergeCell ref="T11:Y11"/>
    <mergeCell ref="T10:Y10"/>
    <mergeCell ref="B52:G52"/>
    <mergeCell ref="A21:A28"/>
    <mergeCell ref="A37:A44"/>
    <mergeCell ref="F11:F12"/>
    <mergeCell ref="D11:E11"/>
    <mergeCell ref="B20:G20"/>
    <mergeCell ref="G11:G12"/>
    <mergeCell ref="C11:C12"/>
    <mergeCell ref="A45:A52"/>
    <mergeCell ref="A53:A60"/>
    <mergeCell ref="B28:G28"/>
    <mergeCell ref="B11:B12"/>
    <mergeCell ref="A11:A12"/>
    <mergeCell ref="A13:A20"/>
    <mergeCell ref="A29:A36"/>
  </mergeCells>
  <dataValidations count="1">
    <dataValidation type="list" allowBlank="1" showInputMessage="1" showErrorMessage="1" sqref="H13:H19 H21:H27 H29:H35 H37:H43 H45:H51 H53:H59 H77:H82 H61:H67 H69:H75">
      <formula1>$Z$3:$Z$5</formula1>
    </dataValidation>
  </dataValidations>
  <printOptions/>
  <pageMargins left="0.7874015748031497" right="0.7874015748031497" top="0.7874015748031497" bottom="0.7874015748031497" header="0.31496062992125984" footer="0.31496062992125984"/>
  <pageSetup fitToHeight="2" fitToWidth="1" horizontalDpi="600" verticalDpi="600" orientation="landscape" paperSize="9" scale="54" r:id="rId4"/>
  <headerFooter alignWithMargins="0">
    <oddHeader>&amp;LIntegrovaný operační program&amp;RSoupiska faktur k monitrovací zprávě/hlášení 
</oddHeader>
    <oddFooter>&amp;CStránka &amp;P z 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9"/>
  <sheetViews>
    <sheetView tabSelected="1" zoomScalePageLayoutView="41" workbookViewId="0" topLeftCell="A1">
      <selection activeCell="D113" sqref="D113:J113"/>
    </sheetView>
  </sheetViews>
  <sheetFormatPr defaultColWidth="9.140625" defaultRowHeight="12.75"/>
  <cols>
    <col min="1" max="1" width="9.00390625" style="179" customWidth="1"/>
    <col min="2" max="2" width="22.28125" style="179" customWidth="1"/>
    <col min="3" max="3" width="17.7109375" style="179" customWidth="1"/>
    <col min="4" max="4" width="18.421875" style="179" customWidth="1"/>
    <col min="5" max="5" width="18.8515625" style="179" customWidth="1"/>
    <col min="6" max="6" width="19.421875" style="273" customWidth="1"/>
    <col min="7" max="7" width="6.421875" style="179" customWidth="1"/>
    <col min="8" max="8" width="6.140625" style="179" customWidth="1"/>
    <col min="9" max="9" width="11.8515625" style="181" customWidth="1"/>
    <col min="10" max="10" width="14.57421875" style="179" customWidth="1"/>
    <col min="11" max="11" width="15.421875" style="179" customWidth="1"/>
    <col min="12" max="12" width="15.7109375" style="179" customWidth="1"/>
    <col min="13" max="14" width="8.57421875" style="179" customWidth="1"/>
    <col min="15" max="15" width="19.421875" style="179" customWidth="1"/>
    <col min="16" max="16" width="15.8515625" style="179" customWidth="1"/>
    <col min="17" max="17" width="12.7109375" style="179" customWidth="1"/>
    <col min="18" max="18" width="11.7109375" style="179" customWidth="1"/>
    <col min="19" max="19" width="11.28125" style="179" customWidth="1"/>
    <col min="20" max="20" width="12.8515625" style="179" customWidth="1"/>
    <col min="21" max="21" width="9.140625" style="179" customWidth="1"/>
    <col min="22" max="22" width="10.140625" style="179" customWidth="1"/>
    <col min="23" max="23" width="9.140625" style="179" customWidth="1"/>
    <col min="24" max="24" width="10.140625" style="179" customWidth="1"/>
    <col min="25" max="16384" width="9.140625" style="179" customWidth="1"/>
  </cols>
  <sheetData>
    <row r="1" spans="1:17" ht="12.75" customHeight="1">
      <c r="A1" s="502" t="s">
        <v>267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  <c r="P1" s="502"/>
      <c r="Q1" s="502"/>
    </row>
    <row r="2" spans="1:18" ht="20.25" customHeight="1">
      <c r="A2" s="572" t="s">
        <v>246</v>
      </c>
      <c r="B2" s="573"/>
      <c r="C2" s="505"/>
      <c r="D2" s="506"/>
      <c r="E2" s="332" t="s">
        <v>262</v>
      </c>
      <c r="F2" s="499"/>
      <c r="G2" s="500"/>
      <c r="H2" s="501"/>
      <c r="I2" s="514" t="s">
        <v>248</v>
      </c>
      <c r="J2" s="515"/>
      <c r="K2" s="336" t="s">
        <v>251</v>
      </c>
      <c r="L2" s="335" t="s">
        <v>252</v>
      </c>
      <c r="M2" s="518" t="s">
        <v>257</v>
      </c>
      <c r="N2" s="518"/>
      <c r="O2" s="335" t="s">
        <v>265</v>
      </c>
      <c r="R2" s="281"/>
    </row>
    <row r="3" spans="1:18" ht="19.5" customHeight="1">
      <c r="A3" s="574" t="s">
        <v>245</v>
      </c>
      <c r="B3" s="575"/>
      <c r="C3" s="507"/>
      <c r="D3" s="508"/>
      <c r="E3" s="333" t="s">
        <v>263</v>
      </c>
      <c r="F3" s="511"/>
      <c r="G3" s="512"/>
      <c r="H3" s="513"/>
      <c r="I3" s="516"/>
      <c r="J3" s="517"/>
      <c r="K3" s="337">
        <v>25</v>
      </c>
      <c r="L3" s="335">
        <v>75</v>
      </c>
      <c r="M3" s="491"/>
      <c r="N3" s="491"/>
      <c r="O3" s="334"/>
      <c r="R3" s="281"/>
    </row>
    <row r="4" spans="1:10" ht="16.5" customHeight="1">
      <c r="A4" s="503"/>
      <c r="B4" s="504"/>
      <c r="F4" s="181"/>
      <c r="G4" s="504"/>
      <c r="H4" s="504"/>
      <c r="I4" s="179"/>
      <c r="J4" s="181"/>
    </row>
    <row r="5" spans="1:20" ht="13.5" customHeight="1">
      <c r="A5" s="576" t="s">
        <v>256</v>
      </c>
      <c r="B5" s="578" t="s">
        <v>15</v>
      </c>
      <c r="C5" s="578" t="s">
        <v>0</v>
      </c>
      <c r="D5" s="578" t="s">
        <v>90</v>
      </c>
      <c r="E5" s="578" t="s">
        <v>253</v>
      </c>
      <c r="F5" s="563" t="s">
        <v>84</v>
      </c>
      <c r="G5" s="329" t="s">
        <v>85</v>
      </c>
      <c r="H5" s="329" t="s">
        <v>85</v>
      </c>
      <c r="I5" s="498" t="s">
        <v>86</v>
      </c>
      <c r="J5" s="509" t="s">
        <v>87</v>
      </c>
      <c r="K5" s="509" t="s">
        <v>88</v>
      </c>
      <c r="L5" s="509" t="s">
        <v>89</v>
      </c>
      <c r="M5" s="509" t="s">
        <v>18</v>
      </c>
      <c r="N5" s="509" t="s">
        <v>247</v>
      </c>
      <c r="O5" s="561" t="s">
        <v>238</v>
      </c>
      <c r="P5" s="498" t="s">
        <v>236</v>
      </c>
      <c r="Q5" s="498"/>
      <c r="R5" s="179" t="s">
        <v>243</v>
      </c>
      <c r="S5" s="179" t="s">
        <v>244</v>
      </c>
      <c r="T5" s="179" t="s">
        <v>254</v>
      </c>
    </row>
    <row r="6" spans="1:17" ht="25.5" customHeight="1">
      <c r="A6" s="577"/>
      <c r="B6" s="579"/>
      <c r="C6" s="579"/>
      <c r="D6" s="579"/>
      <c r="E6" s="579"/>
      <c r="F6" s="563"/>
      <c r="G6" s="330" t="s">
        <v>91</v>
      </c>
      <c r="H6" s="330" t="s">
        <v>92</v>
      </c>
      <c r="I6" s="498"/>
      <c r="J6" s="510"/>
      <c r="K6" s="510"/>
      <c r="L6" s="510"/>
      <c r="M6" s="510"/>
      <c r="N6" s="510"/>
      <c r="O6" s="562"/>
      <c r="P6" s="498"/>
      <c r="Q6" s="498"/>
    </row>
    <row r="7" spans="1:20" ht="12">
      <c r="A7" s="296"/>
      <c r="B7" s="296"/>
      <c r="C7" s="296"/>
      <c r="D7" s="297"/>
      <c r="E7" s="297"/>
      <c r="F7" s="298"/>
      <c r="G7" s="296">
        <v>5010</v>
      </c>
      <c r="H7" s="296"/>
      <c r="I7" s="299" t="s">
        <v>255</v>
      </c>
      <c r="J7" s="300"/>
      <c r="K7" s="300"/>
      <c r="L7" s="300">
        <v>15</v>
      </c>
      <c r="M7" s="300"/>
      <c r="N7" s="301" t="s">
        <v>235</v>
      </c>
      <c r="O7" s="302">
        <v>-5</v>
      </c>
      <c r="P7" s="519"/>
      <c r="Q7" s="519"/>
      <c r="R7" s="283">
        <f>IF(I7="ANO",IF(H7&lt;&gt;"",L7+O7,0),0)</f>
        <v>0</v>
      </c>
      <c r="S7" s="283">
        <f>IF(I7="Ne",IF(H7&lt;&gt;"",L7+O7,0),0)</f>
        <v>0</v>
      </c>
      <c r="T7" s="283">
        <f>IF(I7="Ne",IF(G7&lt;&gt;"",L7+O7,0),0)</f>
        <v>10</v>
      </c>
    </row>
    <row r="8" spans="1:20" ht="11.25" customHeight="1">
      <c r="A8" s="296"/>
      <c r="B8" s="296"/>
      <c r="C8" s="296"/>
      <c r="D8" s="297"/>
      <c r="E8" s="297"/>
      <c r="F8" s="298"/>
      <c r="G8" s="296"/>
      <c r="H8" s="296">
        <v>6010</v>
      </c>
      <c r="I8" s="299" t="s">
        <v>235</v>
      </c>
      <c r="J8" s="300"/>
      <c r="K8" s="300"/>
      <c r="L8" s="300">
        <v>20</v>
      </c>
      <c r="M8" s="300"/>
      <c r="N8" s="301" t="s">
        <v>235</v>
      </c>
      <c r="O8" s="302">
        <v>-3</v>
      </c>
      <c r="P8" s="519"/>
      <c r="Q8" s="519"/>
      <c r="R8" s="283">
        <f aca="true" t="shared" si="0" ref="R8:R71">IF(I8="ANO",IF(H8&lt;&gt;"",L8+O8,0),0)</f>
        <v>17</v>
      </c>
      <c r="S8" s="283">
        <f aca="true" t="shared" si="1" ref="S8:S71">IF(I8="Ne",IF(H8&lt;&gt;"",L8+O8,0),0)</f>
        <v>0</v>
      </c>
      <c r="T8" s="283">
        <f aca="true" t="shared" si="2" ref="T8:T71">IF(I8="Ne",IF(G8&lt;&gt;"",L8+O8,0),0)</f>
        <v>0</v>
      </c>
    </row>
    <row r="9" spans="1:20" ht="11.25" customHeight="1">
      <c r="A9" s="296"/>
      <c r="B9" s="296"/>
      <c r="C9" s="296"/>
      <c r="D9" s="297"/>
      <c r="E9" s="297"/>
      <c r="F9" s="298"/>
      <c r="G9" s="296"/>
      <c r="H9" s="296">
        <v>6013</v>
      </c>
      <c r="I9" s="299" t="s">
        <v>255</v>
      </c>
      <c r="J9" s="300"/>
      <c r="K9" s="300"/>
      <c r="L9" s="300">
        <v>45</v>
      </c>
      <c r="M9" s="300"/>
      <c r="N9" s="301" t="s">
        <v>235</v>
      </c>
      <c r="O9" s="302">
        <v>-8</v>
      </c>
      <c r="P9" s="519"/>
      <c r="Q9" s="519"/>
      <c r="R9" s="283">
        <f t="shared" si="0"/>
        <v>0</v>
      </c>
      <c r="S9" s="283">
        <f t="shared" si="1"/>
        <v>37</v>
      </c>
      <c r="T9" s="283">
        <f t="shared" si="2"/>
        <v>0</v>
      </c>
    </row>
    <row r="10" spans="1:20" ht="11.25" customHeight="1">
      <c r="A10" s="296"/>
      <c r="B10" s="296"/>
      <c r="C10" s="296"/>
      <c r="D10" s="297"/>
      <c r="E10" s="297"/>
      <c r="F10" s="298"/>
      <c r="G10" s="296"/>
      <c r="H10" s="296"/>
      <c r="I10" s="299"/>
      <c r="J10" s="300"/>
      <c r="K10" s="300"/>
      <c r="L10" s="300"/>
      <c r="M10" s="300"/>
      <c r="N10" s="301"/>
      <c r="O10" s="302"/>
      <c r="P10" s="519"/>
      <c r="Q10" s="519"/>
      <c r="R10" s="283">
        <f t="shared" si="0"/>
        <v>0</v>
      </c>
      <c r="S10" s="283">
        <f t="shared" si="1"/>
        <v>0</v>
      </c>
      <c r="T10" s="283">
        <f t="shared" si="2"/>
        <v>0</v>
      </c>
    </row>
    <row r="11" spans="1:20" ht="11.25" customHeight="1">
      <c r="A11" s="296"/>
      <c r="B11" s="296"/>
      <c r="C11" s="296"/>
      <c r="D11" s="297"/>
      <c r="E11" s="297"/>
      <c r="F11" s="298"/>
      <c r="G11" s="296"/>
      <c r="H11" s="296"/>
      <c r="I11" s="299"/>
      <c r="J11" s="300"/>
      <c r="K11" s="300"/>
      <c r="L11" s="300"/>
      <c r="M11" s="300"/>
      <c r="N11" s="301"/>
      <c r="O11" s="302"/>
      <c r="P11" s="519"/>
      <c r="Q11" s="519"/>
      <c r="R11" s="283">
        <f t="shared" si="0"/>
        <v>0</v>
      </c>
      <c r="S11" s="283">
        <f t="shared" si="1"/>
        <v>0</v>
      </c>
      <c r="T11" s="283">
        <f t="shared" si="2"/>
        <v>0</v>
      </c>
    </row>
    <row r="12" spans="1:20" ht="11.25" customHeight="1">
      <c r="A12" s="296"/>
      <c r="B12" s="296"/>
      <c r="C12" s="296"/>
      <c r="D12" s="297"/>
      <c r="E12" s="297"/>
      <c r="F12" s="298"/>
      <c r="G12" s="296"/>
      <c r="H12" s="296"/>
      <c r="I12" s="299"/>
      <c r="J12" s="300"/>
      <c r="K12" s="300"/>
      <c r="L12" s="300"/>
      <c r="M12" s="300"/>
      <c r="N12" s="301"/>
      <c r="O12" s="302"/>
      <c r="P12" s="519"/>
      <c r="Q12" s="519"/>
      <c r="R12" s="283">
        <f t="shared" si="0"/>
        <v>0</v>
      </c>
      <c r="S12" s="283">
        <f t="shared" si="1"/>
        <v>0</v>
      </c>
      <c r="T12" s="283">
        <f t="shared" si="2"/>
        <v>0</v>
      </c>
    </row>
    <row r="13" spans="1:20" ht="11.25" customHeight="1">
      <c r="A13" s="296"/>
      <c r="B13" s="296"/>
      <c r="C13" s="296"/>
      <c r="D13" s="297"/>
      <c r="E13" s="297"/>
      <c r="F13" s="298"/>
      <c r="G13" s="296"/>
      <c r="H13" s="296"/>
      <c r="I13" s="299"/>
      <c r="J13" s="300"/>
      <c r="K13" s="300"/>
      <c r="L13" s="300"/>
      <c r="M13" s="300"/>
      <c r="N13" s="301"/>
      <c r="O13" s="302"/>
      <c r="P13" s="519"/>
      <c r="Q13" s="519"/>
      <c r="R13" s="283">
        <f t="shared" si="0"/>
        <v>0</v>
      </c>
      <c r="S13" s="283">
        <f t="shared" si="1"/>
        <v>0</v>
      </c>
      <c r="T13" s="283">
        <f t="shared" si="2"/>
        <v>0</v>
      </c>
    </row>
    <row r="14" spans="1:20" ht="11.25" customHeight="1">
      <c r="A14" s="296"/>
      <c r="B14" s="296"/>
      <c r="C14" s="296"/>
      <c r="D14" s="297"/>
      <c r="E14" s="297"/>
      <c r="F14" s="298"/>
      <c r="G14" s="296"/>
      <c r="H14" s="296"/>
      <c r="I14" s="299"/>
      <c r="J14" s="300"/>
      <c r="K14" s="300"/>
      <c r="L14" s="300"/>
      <c r="M14" s="300"/>
      <c r="N14" s="301"/>
      <c r="O14" s="302"/>
      <c r="P14" s="519"/>
      <c r="Q14" s="519"/>
      <c r="R14" s="283">
        <f t="shared" si="0"/>
        <v>0</v>
      </c>
      <c r="S14" s="283">
        <f t="shared" si="1"/>
        <v>0</v>
      </c>
      <c r="T14" s="283">
        <f t="shared" si="2"/>
        <v>0</v>
      </c>
    </row>
    <row r="15" spans="1:20" ht="11.25" customHeight="1">
      <c r="A15" s="296"/>
      <c r="B15" s="296"/>
      <c r="C15" s="296"/>
      <c r="D15" s="297"/>
      <c r="E15" s="297"/>
      <c r="F15" s="298"/>
      <c r="G15" s="296"/>
      <c r="H15" s="296"/>
      <c r="I15" s="299"/>
      <c r="J15" s="300"/>
      <c r="K15" s="300"/>
      <c r="L15" s="300"/>
      <c r="M15" s="300"/>
      <c r="N15" s="301"/>
      <c r="O15" s="302"/>
      <c r="P15" s="519"/>
      <c r="Q15" s="519"/>
      <c r="R15" s="283">
        <f t="shared" si="0"/>
        <v>0</v>
      </c>
      <c r="S15" s="283">
        <f t="shared" si="1"/>
        <v>0</v>
      </c>
      <c r="T15" s="283">
        <f t="shared" si="2"/>
        <v>0</v>
      </c>
    </row>
    <row r="16" spans="1:20" ht="11.25" customHeight="1">
      <c r="A16" s="296"/>
      <c r="B16" s="296"/>
      <c r="C16" s="296"/>
      <c r="D16" s="297"/>
      <c r="E16" s="297"/>
      <c r="F16" s="298"/>
      <c r="G16" s="296"/>
      <c r="H16" s="296"/>
      <c r="I16" s="299"/>
      <c r="J16" s="300"/>
      <c r="K16" s="300"/>
      <c r="L16" s="300"/>
      <c r="M16" s="300"/>
      <c r="N16" s="301"/>
      <c r="O16" s="302"/>
      <c r="P16" s="519"/>
      <c r="Q16" s="519"/>
      <c r="R16" s="283">
        <f t="shared" si="0"/>
        <v>0</v>
      </c>
      <c r="S16" s="283">
        <f t="shared" si="1"/>
        <v>0</v>
      </c>
      <c r="T16" s="283">
        <f t="shared" si="2"/>
        <v>0</v>
      </c>
    </row>
    <row r="17" spans="1:20" ht="11.25" customHeight="1">
      <c r="A17" s="296"/>
      <c r="B17" s="296"/>
      <c r="C17" s="296"/>
      <c r="D17" s="297"/>
      <c r="E17" s="297"/>
      <c r="F17" s="298"/>
      <c r="G17" s="296"/>
      <c r="H17" s="296"/>
      <c r="I17" s="299"/>
      <c r="J17" s="300"/>
      <c r="K17" s="300"/>
      <c r="L17" s="300"/>
      <c r="M17" s="300"/>
      <c r="N17" s="301"/>
      <c r="O17" s="302"/>
      <c r="P17" s="519"/>
      <c r="Q17" s="519"/>
      <c r="R17" s="283">
        <f t="shared" si="0"/>
        <v>0</v>
      </c>
      <c r="S17" s="283">
        <f t="shared" si="1"/>
        <v>0</v>
      </c>
      <c r="T17" s="283">
        <f t="shared" si="2"/>
        <v>0</v>
      </c>
    </row>
    <row r="18" spans="1:20" ht="11.25" customHeight="1">
      <c r="A18" s="296"/>
      <c r="B18" s="296"/>
      <c r="C18" s="296"/>
      <c r="D18" s="297"/>
      <c r="E18" s="297"/>
      <c r="F18" s="298"/>
      <c r="G18" s="296"/>
      <c r="H18" s="296"/>
      <c r="I18" s="299"/>
      <c r="J18" s="300"/>
      <c r="K18" s="300"/>
      <c r="L18" s="300"/>
      <c r="M18" s="300"/>
      <c r="N18" s="301"/>
      <c r="O18" s="302"/>
      <c r="P18" s="519"/>
      <c r="Q18" s="519"/>
      <c r="R18" s="283">
        <f t="shared" si="0"/>
        <v>0</v>
      </c>
      <c r="S18" s="283">
        <f t="shared" si="1"/>
        <v>0</v>
      </c>
      <c r="T18" s="283">
        <f t="shared" si="2"/>
        <v>0</v>
      </c>
    </row>
    <row r="19" spans="1:20" ht="11.25" customHeight="1">
      <c r="A19" s="296"/>
      <c r="B19" s="296"/>
      <c r="C19" s="296"/>
      <c r="D19" s="297"/>
      <c r="E19" s="297"/>
      <c r="F19" s="298"/>
      <c r="G19" s="296"/>
      <c r="H19" s="296"/>
      <c r="I19" s="299"/>
      <c r="J19" s="300"/>
      <c r="K19" s="300"/>
      <c r="L19" s="300"/>
      <c r="M19" s="300"/>
      <c r="N19" s="301"/>
      <c r="O19" s="302"/>
      <c r="P19" s="519"/>
      <c r="Q19" s="519"/>
      <c r="R19" s="283">
        <f t="shared" si="0"/>
        <v>0</v>
      </c>
      <c r="S19" s="283">
        <f t="shared" si="1"/>
        <v>0</v>
      </c>
      <c r="T19" s="283">
        <f t="shared" si="2"/>
        <v>0</v>
      </c>
    </row>
    <row r="20" spans="1:20" s="180" customFormat="1" ht="11.25" customHeight="1">
      <c r="A20" s="303"/>
      <c r="B20" s="303"/>
      <c r="C20" s="296"/>
      <c r="D20" s="297"/>
      <c r="E20" s="297"/>
      <c r="F20" s="298"/>
      <c r="G20" s="296"/>
      <c r="H20" s="296"/>
      <c r="I20" s="299"/>
      <c r="J20" s="300"/>
      <c r="K20" s="300"/>
      <c r="L20" s="300"/>
      <c r="M20" s="300"/>
      <c r="N20" s="301"/>
      <c r="O20" s="304"/>
      <c r="P20" s="519"/>
      <c r="Q20" s="519"/>
      <c r="R20" s="283">
        <f t="shared" si="0"/>
        <v>0</v>
      </c>
      <c r="S20" s="283">
        <f t="shared" si="1"/>
        <v>0</v>
      </c>
      <c r="T20" s="283">
        <f t="shared" si="2"/>
        <v>0</v>
      </c>
    </row>
    <row r="21" spans="1:20" ht="12">
      <c r="A21" s="296"/>
      <c r="B21" s="305"/>
      <c r="C21" s="296"/>
      <c r="D21" s="297"/>
      <c r="E21" s="297"/>
      <c r="F21" s="298"/>
      <c r="G21" s="296"/>
      <c r="H21" s="296"/>
      <c r="I21" s="299"/>
      <c r="J21" s="300"/>
      <c r="K21" s="300"/>
      <c r="L21" s="300"/>
      <c r="M21" s="300"/>
      <c r="N21" s="301"/>
      <c r="O21" s="302"/>
      <c r="P21" s="519"/>
      <c r="Q21" s="519"/>
      <c r="R21" s="283">
        <f t="shared" si="0"/>
        <v>0</v>
      </c>
      <c r="S21" s="283">
        <f t="shared" si="1"/>
        <v>0</v>
      </c>
      <c r="T21" s="283">
        <f t="shared" si="2"/>
        <v>0</v>
      </c>
    </row>
    <row r="22" spans="1:20" ht="12">
      <c r="A22" s="296"/>
      <c r="B22" s="305"/>
      <c r="C22" s="296"/>
      <c r="D22" s="297"/>
      <c r="E22" s="297"/>
      <c r="F22" s="298"/>
      <c r="G22" s="296"/>
      <c r="H22" s="296"/>
      <c r="I22" s="299"/>
      <c r="J22" s="300"/>
      <c r="K22" s="300"/>
      <c r="L22" s="300"/>
      <c r="M22" s="300"/>
      <c r="N22" s="301"/>
      <c r="O22" s="302"/>
      <c r="P22" s="519"/>
      <c r="Q22" s="519"/>
      <c r="R22" s="283">
        <f t="shared" si="0"/>
        <v>0</v>
      </c>
      <c r="S22" s="283">
        <f t="shared" si="1"/>
        <v>0</v>
      </c>
      <c r="T22" s="283">
        <f t="shared" si="2"/>
        <v>0</v>
      </c>
    </row>
    <row r="23" spans="1:20" ht="12">
      <c r="A23" s="296"/>
      <c r="B23" s="305"/>
      <c r="C23" s="296"/>
      <c r="D23" s="297"/>
      <c r="E23" s="297"/>
      <c r="F23" s="298"/>
      <c r="G23" s="296"/>
      <c r="H23" s="296"/>
      <c r="I23" s="299"/>
      <c r="J23" s="300"/>
      <c r="K23" s="300"/>
      <c r="L23" s="300"/>
      <c r="M23" s="300"/>
      <c r="N23" s="301"/>
      <c r="O23" s="302"/>
      <c r="P23" s="519"/>
      <c r="Q23" s="519"/>
      <c r="R23" s="283">
        <f t="shared" si="0"/>
        <v>0</v>
      </c>
      <c r="S23" s="283">
        <f t="shared" si="1"/>
        <v>0</v>
      </c>
      <c r="T23" s="283">
        <f t="shared" si="2"/>
        <v>0</v>
      </c>
    </row>
    <row r="24" spans="1:20" s="180" customFormat="1" ht="12">
      <c r="A24" s="303"/>
      <c r="B24" s="303"/>
      <c r="C24" s="303"/>
      <c r="D24" s="306"/>
      <c r="E24" s="306"/>
      <c r="F24" s="307"/>
      <c r="G24" s="296"/>
      <c r="H24" s="296"/>
      <c r="I24" s="299"/>
      <c r="J24" s="300"/>
      <c r="K24" s="300"/>
      <c r="L24" s="300"/>
      <c r="M24" s="300"/>
      <c r="N24" s="301"/>
      <c r="O24" s="304"/>
      <c r="P24" s="519"/>
      <c r="Q24" s="519"/>
      <c r="R24" s="283">
        <f t="shared" si="0"/>
        <v>0</v>
      </c>
      <c r="S24" s="283">
        <f t="shared" si="1"/>
        <v>0</v>
      </c>
      <c r="T24" s="283">
        <f t="shared" si="2"/>
        <v>0</v>
      </c>
    </row>
    <row r="25" spans="1:20" ht="12">
      <c r="A25" s="296"/>
      <c r="B25" s="308"/>
      <c r="C25" s="296"/>
      <c r="D25" s="297"/>
      <c r="E25" s="297"/>
      <c r="F25" s="298"/>
      <c r="G25" s="296"/>
      <c r="H25" s="296"/>
      <c r="I25" s="299"/>
      <c r="J25" s="300"/>
      <c r="K25" s="300"/>
      <c r="L25" s="300"/>
      <c r="M25" s="300"/>
      <c r="N25" s="301"/>
      <c r="O25" s="302"/>
      <c r="P25" s="519"/>
      <c r="Q25" s="519"/>
      <c r="R25" s="283">
        <f t="shared" si="0"/>
        <v>0</v>
      </c>
      <c r="S25" s="283">
        <f t="shared" si="1"/>
        <v>0</v>
      </c>
      <c r="T25" s="283">
        <f t="shared" si="2"/>
        <v>0</v>
      </c>
    </row>
    <row r="26" spans="1:20" ht="12">
      <c r="A26" s="296"/>
      <c r="B26" s="296"/>
      <c r="C26" s="296"/>
      <c r="D26" s="297"/>
      <c r="E26" s="297"/>
      <c r="F26" s="298"/>
      <c r="G26" s="296"/>
      <c r="H26" s="296"/>
      <c r="I26" s="299"/>
      <c r="J26" s="300"/>
      <c r="K26" s="300"/>
      <c r="L26" s="300"/>
      <c r="M26" s="300"/>
      <c r="N26" s="301"/>
      <c r="O26" s="302"/>
      <c r="P26" s="519"/>
      <c r="Q26" s="519"/>
      <c r="R26" s="283">
        <f t="shared" si="0"/>
        <v>0</v>
      </c>
      <c r="S26" s="283">
        <f t="shared" si="1"/>
        <v>0</v>
      </c>
      <c r="T26" s="283">
        <f t="shared" si="2"/>
        <v>0</v>
      </c>
    </row>
    <row r="27" spans="1:20" s="180" customFormat="1" ht="12">
      <c r="A27" s="303"/>
      <c r="B27" s="303"/>
      <c r="C27" s="303"/>
      <c r="D27" s="309"/>
      <c r="E27" s="309"/>
      <c r="F27" s="310"/>
      <c r="G27" s="296"/>
      <c r="H27" s="296"/>
      <c r="I27" s="299"/>
      <c r="J27" s="300"/>
      <c r="K27" s="300"/>
      <c r="L27" s="300"/>
      <c r="M27" s="300"/>
      <c r="N27" s="301"/>
      <c r="O27" s="304"/>
      <c r="P27" s="519"/>
      <c r="Q27" s="519"/>
      <c r="R27" s="283">
        <f t="shared" si="0"/>
        <v>0</v>
      </c>
      <c r="S27" s="283">
        <f t="shared" si="1"/>
        <v>0</v>
      </c>
      <c r="T27" s="283">
        <f t="shared" si="2"/>
        <v>0</v>
      </c>
    </row>
    <row r="28" spans="1:20" ht="12">
      <c r="A28" s="296"/>
      <c r="B28" s="305"/>
      <c r="C28" s="296"/>
      <c r="D28" s="297"/>
      <c r="E28" s="297"/>
      <c r="F28" s="298"/>
      <c r="G28" s="296"/>
      <c r="H28" s="296"/>
      <c r="I28" s="299"/>
      <c r="J28" s="300"/>
      <c r="K28" s="300"/>
      <c r="L28" s="300"/>
      <c r="M28" s="300"/>
      <c r="N28" s="301"/>
      <c r="O28" s="302"/>
      <c r="P28" s="519"/>
      <c r="Q28" s="519"/>
      <c r="R28" s="283">
        <f t="shared" si="0"/>
        <v>0</v>
      </c>
      <c r="S28" s="283">
        <f t="shared" si="1"/>
        <v>0</v>
      </c>
      <c r="T28" s="283">
        <f t="shared" si="2"/>
        <v>0</v>
      </c>
    </row>
    <row r="29" spans="1:20" s="180" customFormat="1" ht="12">
      <c r="A29" s="303"/>
      <c r="B29" s="305"/>
      <c r="C29" s="296"/>
      <c r="D29" s="311"/>
      <c r="E29" s="311"/>
      <c r="F29" s="312"/>
      <c r="G29" s="296"/>
      <c r="H29" s="296"/>
      <c r="I29" s="299"/>
      <c r="J29" s="300"/>
      <c r="K29" s="300"/>
      <c r="L29" s="300"/>
      <c r="M29" s="300"/>
      <c r="N29" s="301"/>
      <c r="O29" s="304"/>
      <c r="P29" s="519"/>
      <c r="Q29" s="519"/>
      <c r="R29" s="283">
        <f t="shared" si="0"/>
        <v>0</v>
      </c>
      <c r="S29" s="283">
        <f t="shared" si="1"/>
        <v>0</v>
      </c>
      <c r="T29" s="283">
        <f t="shared" si="2"/>
        <v>0</v>
      </c>
    </row>
    <row r="30" spans="1:20" ht="12">
      <c r="A30" s="296"/>
      <c r="B30" s="308"/>
      <c r="C30" s="296"/>
      <c r="D30" s="297"/>
      <c r="E30" s="297"/>
      <c r="F30" s="298"/>
      <c r="G30" s="296"/>
      <c r="H30" s="296"/>
      <c r="I30" s="299"/>
      <c r="J30" s="300"/>
      <c r="K30" s="300"/>
      <c r="L30" s="300"/>
      <c r="M30" s="300"/>
      <c r="N30" s="301"/>
      <c r="O30" s="302"/>
      <c r="P30" s="519"/>
      <c r="Q30" s="519"/>
      <c r="R30" s="283">
        <f t="shared" si="0"/>
        <v>0</v>
      </c>
      <c r="S30" s="283">
        <f t="shared" si="1"/>
        <v>0</v>
      </c>
      <c r="T30" s="283">
        <f t="shared" si="2"/>
        <v>0</v>
      </c>
    </row>
    <row r="31" spans="1:20" s="180" customFormat="1" ht="12">
      <c r="A31" s="303"/>
      <c r="B31" s="305"/>
      <c r="C31" s="296"/>
      <c r="D31" s="311"/>
      <c r="E31" s="311"/>
      <c r="F31" s="312"/>
      <c r="G31" s="296"/>
      <c r="H31" s="296"/>
      <c r="I31" s="299"/>
      <c r="J31" s="300"/>
      <c r="K31" s="300"/>
      <c r="L31" s="300"/>
      <c r="M31" s="300"/>
      <c r="N31" s="301"/>
      <c r="O31" s="304"/>
      <c r="P31" s="519"/>
      <c r="Q31" s="519"/>
      <c r="R31" s="283">
        <f t="shared" si="0"/>
        <v>0</v>
      </c>
      <c r="S31" s="283">
        <f t="shared" si="1"/>
        <v>0</v>
      </c>
      <c r="T31" s="283">
        <f t="shared" si="2"/>
        <v>0</v>
      </c>
    </row>
    <row r="32" spans="1:20" ht="12">
      <c r="A32" s="296"/>
      <c r="B32" s="308"/>
      <c r="C32" s="296"/>
      <c r="D32" s="297"/>
      <c r="E32" s="297"/>
      <c r="F32" s="298"/>
      <c r="G32" s="296"/>
      <c r="H32" s="296"/>
      <c r="I32" s="299"/>
      <c r="J32" s="300"/>
      <c r="K32" s="300"/>
      <c r="L32" s="300"/>
      <c r="M32" s="300"/>
      <c r="N32" s="301"/>
      <c r="O32" s="302"/>
      <c r="P32" s="519"/>
      <c r="Q32" s="519"/>
      <c r="R32" s="283">
        <f t="shared" si="0"/>
        <v>0</v>
      </c>
      <c r="S32" s="283">
        <f t="shared" si="1"/>
        <v>0</v>
      </c>
      <c r="T32" s="283">
        <f t="shared" si="2"/>
        <v>0</v>
      </c>
    </row>
    <row r="33" spans="1:20" ht="12">
      <c r="A33" s="296"/>
      <c r="B33" s="308"/>
      <c r="C33" s="303"/>
      <c r="D33" s="309"/>
      <c r="E33" s="309"/>
      <c r="F33" s="310"/>
      <c r="G33" s="296"/>
      <c r="H33" s="296"/>
      <c r="I33" s="299"/>
      <c r="J33" s="300"/>
      <c r="K33" s="300"/>
      <c r="L33" s="300"/>
      <c r="M33" s="300"/>
      <c r="N33" s="301"/>
      <c r="O33" s="302"/>
      <c r="P33" s="519"/>
      <c r="Q33" s="519"/>
      <c r="R33" s="283">
        <f t="shared" si="0"/>
        <v>0</v>
      </c>
      <c r="S33" s="283">
        <f t="shared" si="1"/>
        <v>0</v>
      </c>
      <c r="T33" s="283">
        <f t="shared" si="2"/>
        <v>0</v>
      </c>
    </row>
    <row r="34" spans="1:20" ht="12">
      <c r="A34" s="296"/>
      <c r="B34" s="308"/>
      <c r="C34" s="303"/>
      <c r="D34" s="309"/>
      <c r="E34" s="309"/>
      <c r="F34" s="310"/>
      <c r="G34" s="296"/>
      <c r="H34" s="296"/>
      <c r="I34" s="299"/>
      <c r="J34" s="300"/>
      <c r="K34" s="300"/>
      <c r="L34" s="300"/>
      <c r="M34" s="300"/>
      <c r="N34" s="301"/>
      <c r="O34" s="302"/>
      <c r="P34" s="519"/>
      <c r="Q34" s="519"/>
      <c r="R34" s="283">
        <f t="shared" si="0"/>
        <v>0</v>
      </c>
      <c r="S34" s="283">
        <f t="shared" si="1"/>
        <v>0</v>
      </c>
      <c r="T34" s="283">
        <f t="shared" si="2"/>
        <v>0</v>
      </c>
    </row>
    <row r="35" spans="1:20" ht="12">
      <c r="A35" s="296"/>
      <c r="B35" s="308"/>
      <c r="C35" s="303"/>
      <c r="D35" s="309"/>
      <c r="E35" s="309"/>
      <c r="F35" s="310"/>
      <c r="G35" s="296"/>
      <c r="H35" s="296"/>
      <c r="I35" s="299"/>
      <c r="J35" s="300"/>
      <c r="K35" s="300"/>
      <c r="L35" s="300"/>
      <c r="M35" s="300"/>
      <c r="N35" s="301"/>
      <c r="O35" s="302"/>
      <c r="P35" s="519"/>
      <c r="Q35" s="519"/>
      <c r="R35" s="283">
        <f t="shared" si="0"/>
        <v>0</v>
      </c>
      <c r="S35" s="283">
        <f t="shared" si="1"/>
        <v>0</v>
      </c>
      <c r="T35" s="283">
        <f t="shared" si="2"/>
        <v>0</v>
      </c>
    </row>
    <row r="36" spans="1:20" ht="12">
      <c r="A36" s="296"/>
      <c r="B36" s="308"/>
      <c r="C36" s="303"/>
      <c r="D36" s="309"/>
      <c r="E36" s="309"/>
      <c r="F36" s="310"/>
      <c r="G36" s="296"/>
      <c r="H36" s="296"/>
      <c r="I36" s="299"/>
      <c r="J36" s="300"/>
      <c r="K36" s="300"/>
      <c r="L36" s="300"/>
      <c r="M36" s="300"/>
      <c r="N36" s="301"/>
      <c r="O36" s="302"/>
      <c r="P36" s="519"/>
      <c r="Q36" s="519"/>
      <c r="R36" s="283">
        <f t="shared" si="0"/>
        <v>0</v>
      </c>
      <c r="S36" s="283">
        <f t="shared" si="1"/>
        <v>0</v>
      </c>
      <c r="T36" s="283">
        <f t="shared" si="2"/>
        <v>0</v>
      </c>
    </row>
    <row r="37" spans="1:20" ht="12">
      <c r="A37" s="296"/>
      <c r="B37" s="308"/>
      <c r="C37" s="303"/>
      <c r="D37" s="309"/>
      <c r="E37" s="309"/>
      <c r="F37" s="310"/>
      <c r="G37" s="296"/>
      <c r="H37" s="296"/>
      <c r="I37" s="299"/>
      <c r="J37" s="300"/>
      <c r="K37" s="300"/>
      <c r="L37" s="300"/>
      <c r="M37" s="300"/>
      <c r="N37" s="301"/>
      <c r="O37" s="302"/>
      <c r="P37" s="519"/>
      <c r="Q37" s="519"/>
      <c r="R37" s="283">
        <f t="shared" si="0"/>
        <v>0</v>
      </c>
      <c r="S37" s="283">
        <f t="shared" si="1"/>
        <v>0</v>
      </c>
      <c r="T37" s="283">
        <f t="shared" si="2"/>
        <v>0</v>
      </c>
    </row>
    <row r="38" spans="1:20" ht="12">
      <c r="A38" s="296"/>
      <c r="B38" s="308"/>
      <c r="C38" s="303"/>
      <c r="D38" s="309"/>
      <c r="E38" s="309"/>
      <c r="F38" s="310"/>
      <c r="G38" s="296"/>
      <c r="H38" s="296"/>
      <c r="I38" s="299"/>
      <c r="J38" s="300"/>
      <c r="K38" s="300"/>
      <c r="L38" s="300"/>
      <c r="M38" s="300"/>
      <c r="N38" s="301"/>
      <c r="O38" s="302"/>
      <c r="P38" s="519"/>
      <c r="Q38" s="519"/>
      <c r="R38" s="283">
        <f t="shared" si="0"/>
        <v>0</v>
      </c>
      <c r="S38" s="283">
        <f t="shared" si="1"/>
        <v>0</v>
      </c>
      <c r="T38" s="283">
        <f t="shared" si="2"/>
        <v>0</v>
      </c>
    </row>
    <row r="39" spans="1:20" ht="12">
      <c r="A39" s="296"/>
      <c r="B39" s="308"/>
      <c r="C39" s="303"/>
      <c r="D39" s="309"/>
      <c r="E39" s="309"/>
      <c r="F39" s="310"/>
      <c r="G39" s="296"/>
      <c r="H39" s="296"/>
      <c r="I39" s="299"/>
      <c r="J39" s="300"/>
      <c r="K39" s="300"/>
      <c r="L39" s="300"/>
      <c r="M39" s="300"/>
      <c r="N39" s="301"/>
      <c r="O39" s="302"/>
      <c r="P39" s="519"/>
      <c r="Q39" s="519"/>
      <c r="R39" s="283">
        <f t="shared" si="0"/>
        <v>0</v>
      </c>
      <c r="S39" s="283">
        <f t="shared" si="1"/>
        <v>0</v>
      </c>
      <c r="T39" s="283">
        <f t="shared" si="2"/>
        <v>0</v>
      </c>
    </row>
    <row r="40" spans="1:20" ht="12">
      <c r="A40" s="296"/>
      <c r="B40" s="308"/>
      <c r="C40" s="303"/>
      <c r="D40" s="309"/>
      <c r="E40" s="309"/>
      <c r="F40" s="310"/>
      <c r="G40" s="296"/>
      <c r="H40" s="296"/>
      <c r="I40" s="299"/>
      <c r="J40" s="300"/>
      <c r="K40" s="300"/>
      <c r="L40" s="300"/>
      <c r="M40" s="300"/>
      <c r="N40" s="301"/>
      <c r="O40" s="302"/>
      <c r="P40" s="519"/>
      <c r="Q40" s="519"/>
      <c r="R40" s="283">
        <f t="shared" si="0"/>
        <v>0</v>
      </c>
      <c r="S40" s="283">
        <f t="shared" si="1"/>
        <v>0</v>
      </c>
      <c r="T40" s="283">
        <f t="shared" si="2"/>
        <v>0</v>
      </c>
    </row>
    <row r="41" spans="1:20" ht="12">
      <c r="A41" s="296"/>
      <c r="B41" s="308"/>
      <c r="C41" s="303"/>
      <c r="D41" s="309"/>
      <c r="E41" s="309"/>
      <c r="F41" s="310"/>
      <c r="G41" s="296"/>
      <c r="H41" s="296"/>
      <c r="I41" s="299"/>
      <c r="J41" s="300"/>
      <c r="K41" s="300"/>
      <c r="L41" s="300"/>
      <c r="M41" s="300"/>
      <c r="N41" s="301"/>
      <c r="O41" s="302"/>
      <c r="P41" s="519"/>
      <c r="Q41" s="519"/>
      <c r="R41" s="283">
        <f t="shared" si="0"/>
        <v>0</v>
      </c>
      <c r="S41" s="283">
        <f t="shared" si="1"/>
        <v>0</v>
      </c>
      <c r="T41" s="283">
        <f t="shared" si="2"/>
        <v>0</v>
      </c>
    </row>
    <row r="42" spans="1:20" ht="12">
      <c r="A42" s="296"/>
      <c r="B42" s="308"/>
      <c r="C42" s="303"/>
      <c r="D42" s="309"/>
      <c r="E42" s="309"/>
      <c r="F42" s="310"/>
      <c r="G42" s="296"/>
      <c r="H42" s="296"/>
      <c r="I42" s="299"/>
      <c r="J42" s="300"/>
      <c r="K42" s="300"/>
      <c r="L42" s="300"/>
      <c r="M42" s="300"/>
      <c r="N42" s="301"/>
      <c r="O42" s="302"/>
      <c r="P42" s="519"/>
      <c r="Q42" s="519"/>
      <c r="R42" s="283">
        <f t="shared" si="0"/>
        <v>0</v>
      </c>
      <c r="S42" s="283">
        <f t="shared" si="1"/>
        <v>0</v>
      </c>
      <c r="T42" s="283">
        <f t="shared" si="2"/>
        <v>0</v>
      </c>
    </row>
    <row r="43" spans="1:20" ht="12">
      <c r="A43" s="296"/>
      <c r="B43" s="308"/>
      <c r="C43" s="303"/>
      <c r="D43" s="309"/>
      <c r="E43" s="309"/>
      <c r="F43" s="310"/>
      <c r="G43" s="296"/>
      <c r="H43" s="296"/>
      <c r="I43" s="299"/>
      <c r="J43" s="300"/>
      <c r="K43" s="300"/>
      <c r="L43" s="300"/>
      <c r="M43" s="300"/>
      <c r="N43" s="301"/>
      <c r="O43" s="302"/>
      <c r="P43" s="519"/>
      <c r="Q43" s="519"/>
      <c r="R43" s="283">
        <f t="shared" si="0"/>
        <v>0</v>
      </c>
      <c r="S43" s="283">
        <f t="shared" si="1"/>
        <v>0</v>
      </c>
      <c r="T43" s="283">
        <f t="shared" si="2"/>
        <v>0</v>
      </c>
    </row>
    <row r="44" spans="1:20" ht="12">
      <c r="A44" s="296"/>
      <c r="B44" s="303"/>
      <c r="C44" s="303"/>
      <c r="D44" s="309"/>
      <c r="E44" s="309"/>
      <c r="F44" s="310"/>
      <c r="G44" s="296"/>
      <c r="H44" s="296"/>
      <c r="I44" s="299"/>
      <c r="J44" s="300"/>
      <c r="K44" s="300"/>
      <c r="L44" s="300"/>
      <c r="M44" s="300"/>
      <c r="N44" s="301"/>
      <c r="O44" s="302"/>
      <c r="P44" s="519"/>
      <c r="Q44" s="519"/>
      <c r="R44" s="283">
        <f t="shared" si="0"/>
        <v>0</v>
      </c>
      <c r="S44" s="283">
        <f t="shared" si="1"/>
        <v>0</v>
      </c>
      <c r="T44" s="283">
        <f t="shared" si="2"/>
        <v>0</v>
      </c>
    </row>
    <row r="45" spans="1:20" ht="12">
      <c r="A45" s="296"/>
      <c r="B45" s="296"/>
      <c r="C45" s="296"/>
      <c r="D45" s="311"/>
      <c r="E45" s="311"/>
      <c r="F45" s="312"/>
      <c r="G45" s="296"/>
      <c r="H45" s="296"/>
      <c r="I45" s="299"/>
      <c r="J45" s="300"/>
      <c r="K45" s="300"/>
      <c r="L45" s="300"/>
      <c r="M45" s="300"/>
      <c r="N45" s="301"/>
      <c r="O45" s="302"/>
      <c r="P45" s="519"/>
      <c r="Q45" s="519"/>
      <c r="R45" s="283">
        <f t="shared" si="0"/>
        <v>0</v>
      </c>
      <c r="S45" s="283">
        <f t="shared" si="1"/>
        <v>0</v>
      </c>
      <c r="T45" s="283">
        <f t="shared" si="2"/>
        <v>0</v>
      </c>
    </row>
    <row r="46" spans="1:20" ht="12">
      <c r="A46" s="296"/>
      <c r="B46" s="296"/>
      <c r="C46" s="296"/>
      <c r="D46" s="311"/>
      <c r="E46" s="311"/>
      <c r="F46" s="312"/>
      <c r="G46" s="296"/>
      <c r="H46" s="296"/>
      <c r="I46" s="299"/>
      <c r="J46" s="300"/>
      <c r="K46" s="300"/>
      <c r="L46" s="300"/>
      <c r="M46" s="300"/>
      <c r="N46" s="301"/>
      <c r="O46" s="302"/>
      <c r="P46" s="519"/>
      <c r="Q46" s="519"/>
      <c r="R46" s="283">
        <f t="shared" si="0"/>
        <v>0</v>
      </c>
      <c r="S46" s="283">
        <f t="shared" si="1"/>
        <v>0</v>
      </c>
      <c r="T46" s="283">
        <f t="shared" si="2"/>
        <v>0</v>
      </c>
    </row>
    <row r="47" spans="1:20" ht="12">
      <c r="A47" s="296"/>
      <c r="B47" s="296"/>
      <c r="C47" s="296"/>
      <c r="D47" s="311"/>
      <c r="E47" s="311"/>
      <c r="F47" s="312"/>
      <c r="G47" s="296"/>
      <c r="H47" s="296"/>
      <c r="I47" s="299"/>
      <c r="J47" s="300"/>
      <c r="K47" s="300"/>
      <c r="L47" s="300"/>
      <c r="M47" s="300"/>
      <c r="N47" s="301"/>
      <c r="O47" s="302"/>
      <c r="P47" s="519"/>
      <c r="Q47" s="519"/>
      <c r="R47" s="283">
        <f t="shared" si="0"/>
        <v>0</v>
      </c>
      <c r="S47" s="283">
        <f t="shared" si="1"/>
        <v>0</v>
      </c>
      <c r="T47" s="283">
        <f t="shared" si="2"/>
        <v>0</v>
      </c>
    </row>
    <row r="48" spans="1:20" ht="12">
      <c r="A48" s="296"/>
      <c r="B48" s="296"/>
      <c r="C48" s="296"/>
      <c r="D48" s="311"/>
      <c r="E48" s="311"/>
      <c r="F48" s="312"/>
      <c r="G48" s="296"/>
      <c r="H48" s="296"/>
      <c r="I48" s="299"/>
      <c r="J48" s="300"/>
      <c r="K48" s="300"/>
      <c r="L48" s="300"/>
      <c r="M48" s="300"/>
      <c r="N48" s="301"/>
      <c r="O48" s="302"/>
      <c r="P48" s="519"/>
      <c r="Q48" s="519"/>
      <c r="R48" s="283">
        <f t="shared" si="0"/>
        <v>0</v>
      </c>
      <c r="S48" s="283">
        <f t="shared" si="1"/>
        <v>0</v>
      </c>
      <c r="T48" s="283">
        <f t="shared" si="2"/>
        <v>0</v>
      </c>
    </row>
    <row r="49" spans="1:20" ht="12">
      <c r="A49" s="296"/>
      <c r="B49" s="296"/>
      <c r="C49" s="296"/>
      <c r="D49" s="311"/>
      <c r="E49" s="311"/>
      <c r="F49" s="312"/>
      <c r="G49" s="296"/>
      <c r="H49" s="296"/>
      <c r="I49" s="299"/>
      <c r="J49" s="300"/>
      <c r="K49" s="300"/>
      <c r="L49" s="300"/>
      <c r="M49" s="300"/>
      <c r="N49" s="301"/>
      <c r="O49" s="302"/>
      <c r="P49" s="519"/>
      <c r="Q49" s="519"/>
      <c r="R49" s="283">
        <f t="shared" si="0"/>
        <v>0</v>
      </c>
      <c r="S49" s="283">
        <f t="shared" si="1"/>
        <v>0</v>
      </c>
      <c r="T49" s="283">
        <f t="shared" si="2"/>
        <v>0</v>
      </c>
    </row>
    <row r="50" spans="1:20" ht="12">
      <c r="A50" s="296"/>
      <c r="B50" s="296"/>
      <c r="C50" s="296"/>
      <c r="D50" s="311"/>
      <c r="E50" s="311"/>
      <c r="F50" s="312"/>
      <c r="G50" s="296"/>
      <c r="H50" s="296"/>
      <c r="I50" s="299"/>
      <c r="J50" s="300"/>
      <c r="K50" s="300"/>
      <c r="L50" s="300"/>
      <c r="M50" s="300"/>
      <c r="N50" s="301"/>
      <c r="O50" s="302"/>
      <c r="P50" s="519"/>
      <c r="Q50" s="519"/>
      <c r="R50" s="283">
        <f t="shared" si="0"/>
        <v>0</v>
      </c>
      <c r="S50" s="283">
        <f t="shared" si="1"/>
        <v>0</v>
      </c>
      <c r="T50" s="283">
        <f t="shared" si="2"/>
        <v>0</v>
      </c>
    </row>
    <row r="51" spans="1:20" ht="12">
      <c r="A51" s="296"/>
      <c r="B51" s="296"/>
      <c r="C51" s="296"/>
      <c r="D51" s="311"/>
      <c r="E51" s="311"/>
      <c r="F51" s="312"/>
      <c r="G51" s="296"/>
      <c r="H51" s="296"/>
      <c r="I51" s="299"/>
      <c r="J51" s="300"/>
      <c r="K51" s="300"/>
      <c r="L51" s="300"/>
      <c r="M51" s="300"/>
      <c r="N51" s="301"/>
      <c r="O51" s="302"/>
      <c r="P51" s="519"/>
      <c r="Q51" s="519"/>
      <c r="R51" s="283">
        <f t="shared" si="0"/>
        <v>0</v>
      </c>
      <c r="S51" s="283">
        <f t="shared" si="1"/>
        <v>0</v>
      </c>
      <c r="T51" s="283">
        <f t="shared" si="2"/>
        <v>0</v>
      </c>
    </row>
    <row r="52" spans="1:20" ht="12">
      <c r="A52" s="296"/>
      <c r="B52" s="296"/>
      <c r="C52" s="296"/>
      <c r="D52" s="311"/>
      <c r="E52" s="311"/>
      <c r="F52" s="312"/>
      <c r="G52" s="296"/>
      <c r="H52" s="296"/>
      <c r="I52" s="299"/>
      <c r="J52" s="300"/>
      <c r="K52" s="300"/>
      <c r="L52" s="300"/>
      <c r="M52" s="300"/>
      <c r="N52" s="301"/>
      <c r="O52" s="302"/>
      <c r="P52" s="519"/>
      <c r="Q52" s="519"/>
      <c r="R52" s="283">
        <f t="shared" si="0"/>
        <v>0</v>
      </c>
      <c r="S52" s="283">
        <f t="shared" si="1"/>
        <v>0</v>
      </c>
      <c r="T52" s="283">
        <f t="shared" si="2"/>
        <v>0</v>
      </c>
    </row>
    <row r="53" spans="1:20" ht="12">
      <c r="A53" s="296"/>
      <c r="B53" s="296"/>
      <c r="C53" s="296"/>
      <c r="D53" s="311"/>
      <c r="E53" s="311"/>
      <c r="F53" s="312"/>
      <c r="G53" s="296"/>
      <c r="H53" s="296"/>
      <c r="I53" s="299"/>
      <c r="J53" s="300"/>
      <c r="K53" s="300"/>
      <c r="L53" s="300"/>
      <c r="M53" s="300"/>
      <c r="N53" s="301"/>
      <c r="O53" s="302"/>
      <c r="P53" s="519"/>
      <c r="Q53" s="519"/>
      <c r="R53" s="283">
        <f t="shared" si="0"/>
        <v>0</v>
      </c>
      <c r="S53" s="283">
        <f t="shared" si="1"/>
        <v>0</v>
      </c>
      <c r="T53" s="283">
        <f t="shared" si="2"/>
        <v>0</v>
      </c>
    </row>
    <row r="54" spans="1:20" ht="12">
      <c r="A54" s="296"/>
      <c r="B54" s="296"/>
      <c r="C54" s="296"/>
      <c r="D54" s="311"/>
      <c r="E54" s="311"/>
      <c r="F54" s="312"/>
      <c r="G54" s="296"/>
      <c r="H54" s="296"/>
      <c r="I54" s="299"/>
      <c r="J54" s="300"/>
      <c r="K54" s="300"/>
      <c r="L54" s="300"/>
      <c r="M54" s="300"/>
      <c r="N54" s="301"/>
      <c r="O54" s="302"/>
      <c r="P54" s="519"/>
      <c r="Q54" s="519"/>
      <c r="R54" s="283">
        <f t="shared" si="0"/>
        <v>0</v>
      </c>
      <c r="S54" s="283">
        <f t="shared" si="1"/>
        <v>0</v>
      </c>
      <c r="T54" s="283">
        <f t="shared" si="2"/>
        <v>0</v>
      </c>
    </row>
    <row r="55" spans="1:20" ht="12">
      <c r="A55" s="296"/>
      <c r="B55" s="296"/>
      <c r="C55" s="296"/>
      <c r="D55" s="311"/>
      <c r="E55" s="311"/>
      <c r="F55" s="312"/>
      <c r="G55" s="296"/>
      <c r="H55" s="296"/>
      <c r="I55" s="299"/>
      <c r="J55" s="300"/>
      <c r="K55" s="300"/>
      <c r="L55" s="300"/>
      <c r="M55" s="300"/>
      <c r="N55" s="301"/>
      <c r="O55" s="302"/>
      <c r="P55" s="519"/>
      <c r="Q55" s="519"/>
      <c r="R55" s="283">
        <f t="shared" si="0"/>
        <v>0</v>
      </c>
      <c r="S55" s="283">
        <f t="shared" si="1"/>
        <v>0</v>
      </c>
      <c r="T55" s="283">
        <f t="shared" si="2"/>
        <v>0</v>
      </c>
    </row>
    <row r="56" spans="1:20" ht="12">
      <c r="A56" s="296"/>
      <c r="B56" s="296"/>
      <c r="C56" s="296"/>
      <c r="D56" s="311"/>
      <c r="E56" s="311"/>
      <c r="F56" s="312"/>
      <c r="G56" s="296"/>
      <c r="H56" s="296"/>
      <c r="I56" s="299"/>
      <c r="J56" s="300"/>
      <c r="K56" s="300"/>
      <c r="L56" s="300"/>
      <c r="M56" s="300"/>
      <c r="N56" s="301"/>
      <c r="O56" s="302"/>
      <c r="P56" s="519"/>
      <c r="Q56" s="519"/>
      <c r="R56" s="283">
        <f t="shared" si="0"/>
        <v>0</v>
      </c>
      <c r="S56" s="283">
        <f t="shared" si="1"/>
        <v>0</v>
      </c>
      <c r="T56" s="283">
        <f t="shared" si="2"/>
        <v>0</v>
      </c>
    </row>
    <row r="57" spans="1:20" ht="12">
      <c r="A57" s="296"/>
      <c r="B57" s="296"/>
      <c r="C57" s="296"/>
      <c r="D57" s="311"/>
      <c r="E57" s="311"/>
      <c r="F57" s="312"/>
      <c r="G57" s="296"/>
      <c r="H57" s="296"/>
      <c r="I57" s="299"/>
      <c r="J57" s="300"/>
      <c r="K57" s="300"/>
      <c r="L57" s="300"/>
      <c r="M57" s="300"/>
      <c r="N57" s="301"/>
      <c r="O57" s="302"/>
      <c r="P57" s="519"/>
      <c r="Q57" s="519"/>
      <c r="R57" s="283">
        <f t="shared" si="0"/>
        <v>0</v>
      </c>
      <c r="S57" s="283">
        <f t="shared" si="1"/>
        <v>0</v>
      </c>
      <c r="T57" s="283">
        <f t="shared" si="2"/>
        <v>0</v>
      </c>
    </row>
    <row r="58" spans="1:20" ht="12">
      <c r="A58" s="296"/>
      <c r="B58" s="296"/>
      <c r="C58" s="296"/>
      <c r="D58" s="311"/>
      <c r="E58" s="311"/>
      <c r="F58" s="312"/>
      <c r="G58" s="296"/>
      <c r="H58" s="296"/>
      <c r="I58" s="299"/>
      <c r="J58" s="300"/>
      <c r="K58" s="300"/>
      <c r="L58" s="300"/>
      <c r="M58" s="300"/>
      <c r="N58" s="301"/>
      <c r="O58" s="302"/>
      <c r="P58" s="519"/>
      <c r="Q58" s="519"/>
      <c r="R58" s="283">
        <f t="shared" si="0"/>
        <v>0</v>
      </c>
      <c r="S58" s="283">
        <f t="shared" si="1"/>
        <v>0</v>
      </c>
      <c r="T58" s="283">
        <f t="shared" si="2"/>
        <v>0</v>
      </c>
    </row>
    <row r="59" spans="1:20" ht="12">
      <c r="A59" s="296"/>
      <c r="B59" s="296"/>
      <c r="C59" s="296"/>
      <c r="D59" s="311"/>
      <c r="E59" s="311"/>
      <c r="F59" s="312"/>
      <c r="G59" s="296"/>
      <c r="H59" s="296"/>
      <c r="I59" s="299"/>
      <c r="J59" s="300"/>
      <c r="K59" s="300"/>
      <c r="L59" s="300"/>
      <c r="M59" s="300"/>
      <c r="N59" s="301"/>
      <c r="O59" s="302"/>
      <c r="P59" s="519"/>
      <c r="Q59" s="519"/>
      <c r="R59" s="283">
        <f t="shared" si="0"/>
        <v>0</v>
      </c>
      <c r="S59" s="283">
        <f t="shared" si="1"/>
        <v>0</v>
      </c>
      <c r="T59" s="283">
        <f t="shared" si="2"/>
        <v>0</v>
      </c>
    </row>
    <row r="60" spans="1:20" ht="12">
      <c r="A60" s="296"/>
      <c r="B60" s="296"/>
      <c r="C60" s="296"/>
      <c r="D60" s="311"/>
      <c r="E60" s="311"/>
      <c r="F60" s="312"/>
      <c r="G60" s="296"/>
      <c r="H60" s="296"/>
      <c r="I60" s="299"/>
      <c r="J60" s="300"/>
      <c r="K60" s="300"/>
      <c r="L60" s="300"/>
      <c r="M60" s="300"/>
      <c r="N60" s="301"/>
      <c r="O60" s="302"/>
      <c r="P60" s="519"/>
      <c r="Q60" s="519"/>
      <c r="R60" s="283">
        <f t="shared" si="0"/>
        <v>0</v>
      </c>
      <c r="S60" s="283">
        <f t="shared" si="1"/>
        <v>0</v>
      </c>
      <c r="T60" s="283">
        <f t="shared" si="2"/>
        <v>0</v>
      </c>
    </row>
    <row r="61" spans="1:20" ht="12">
      <c r="A61" s="296"/>
      <c r="B61" s="296"/>
      <c r="C61" s="296"/>
      <c r="D61" s="311"/>
      <c r="E61" s="311"/>
      <c r="F61" s="312"/>
      <c r="G61" s="296"/>
      <c r="H61" s="296"/>
      <c r="I61" s="299"/>
      <c r="J61" s="300"/>
      <c r="K61" s="300"/>
      <c r="L61" s="300"/>
      <c r="M61" s="300"/>
      <c r="N61" s="301"/>
      <c r="O61" s="302"/>
      <c r="P61" s="519"/>
      <c r="Q61" s="519"/>
      <c r="R61" s="283">
        <f t="shared" si="0"/>
        <v>0</v>
      </c>
      <c r="S61" s="283">
        <f t="shared" si="1"/>
        <v>0</v>
      </c>
      <c r="T61" s="283">
        <f t="shared" si="2"/>
        <v>0</v>
      </c>
    </row>
    <row r="62" spans="1:20" ht="12">
      <c r="A62" s="296"/>
      <c r="B62" s="296"/>
      <c r="C62" s="296"/>
      <c r="D62" s="311"/>
      <c r="E62" s="311"/>
      <c r="F62" s="312"/>
      <c r="G62" s="296"/>
      <c r="H62" s="296"/>
      <c r="I62" s="299"/>
      <c r="J62" s="300"/>
      <c r="K62" s="300"/>
      <c r="L62" s="300"/>
      <c r="M62" s="300"/>
      <c r="N62" s="301"/>
      <c r="O62" s="302"/>
      <c r="P62" s="519"/>
      <c r="Q62" s="519"/>
      <c r="R62" s="283">
        <f t="shared" si="0"/>
        <v>0</v>
      </c>
      <c r="S62" s="283">
        <f t="shared" si="1"/>
        <v>0</v>
      </c>
      <c r="T62" s="283">
        <f t="shared" si="2"/>
        <v>0</v>
      </c>
    </row>
    <row r="63" spans="1:20" ht="12">
      <c r="A63" s="296"/>
      <c r="B63" s="296"/>
      <c r="C63" s="296"/>
      <c r="D63" s="311"/>
      <c r="E63" s="311"/>
      <c r="F63" s="312"/>
      <c r="G63" s="296"/>
      <c r="H63" s="296"/>
      <c r="I63" s="299"/>
      <c r="J63" s="300"/>
      <c r="K63" s="300"/>
      <c r="L63" s="300"/>
      <c r="M63" s="300"/>
      <c r="N63" s="301"/>
      <c r="O63" s="302"/>
      <c r="P63" s="519"/>
      <c r="Q63" s="519"/>
      <c r="R63" s="283">
        <f t="shared" si="0"/>
        <v>0</v>
      </c>
      <c r="S63" s="283">
        <f t="shared" si="1"/>
        <v>0</v>
      </c>
      <c r="T63" s="283">
        <f t="shared" si="2"/>
        <v>0</v>
      </c>
    </row>
    <row r="64" spans="1:20" ht="12">
      <c r="A64" s="296"/>
      <c r="B64" s="296"/>
      <c r="C64" s="296"/>
      <c r="D64" s="311"/>
      <c r="E64" s="311"/>
      <c r="F64" s="312"/>
      <c r="G64" s="296"/>
      <c r="H64" s="296"/>
      <c r="I64" s="299"/>
      <c r="J64" s="300"/>
      <c r="K64" s="300"/>
      <c r="L64" s="300"/>
      <c r="M64" s="300"/>
      <c r="N64" s="301"/>
      <c r="O64" s="302"/>
      <c r="P64" s="519"/>
      <c r="Q64" s="519"/>
      <c r="R64" s="283">
        <f t="shared" si="0"/>
        <v>0</v>
      </c>
      <c r="S64" s="283">
        <f t="shared" si="1"/>
        <v>0</v>
      </c>
      <c r="T64" s="283">
        <f t="shared" si="2"/>
        <v>0</v>
      </c>
    </row>
    <row r="65" spans="1:20" ht="12">
      <c r="A65" s="296"/>
      <c r="B65" s="296"/>
      <c r="C65" s="296"/>
      <c r="D65" s="311"/>
      <c r="E65" s="311"/>
      <c r="F65" s="312"/>
      <c r="G65" s="296"/>
      <c r="H65" s="296"/>
      <c r="I65" s="299"/>
      <c r="J65" s="300"/>
      <c r="K65" s="300"/>
      <c r="L65" s="300"/>
      <c r="M65" s="300"/>
      <c r="N65" s="301"/>
      <c r="O65" s="302"/>
      <c r="P65" s="519"/>
      <c r="Q65" s="519"/>
      <c r="R65" s="283">
        <f t="shared" si="0"/>
        <v>0</v>
      </c>
      <c r="S65" s="283">
        <f t="shared" si="1"/>
        <v>0</v>
      </c>
      <c r="T65" s="283">
        <f t="shared" si="2"/>
        <v>0</v>
      </c>
    </row>
    <row r="66" spans="1:20" ht="12">
      <c r="A66" s="296"/>
      <c r="B66" s="296"/>
      <c r="C66" s="296"/>
      <c r="D66" s="311"/>
      <c r="E66" s="311"/>
      <c r="F66" s="312"/>
      <c r="G66" s="296"/>
      <c r="H66" s="296"/>
      <c r="I66" s="299"/>
      <c r="J66" s="300"/>
      <c r="K66" s="300"/>
      <c r="L66" s="300"/>
      <c r="M66" s="300"/>
      <c r="N66" s="301"/>
      <c r="O66" s="302"/>
      <c r="P66" s="519"/>
      <c r="Q66" s="519"/>
      <c r="R66" s="283">
        <f t="shared" si="0"/>
        <v>0</v>
      </c>
      <c r="S66" s="283">
        <f t="shared" si="1"/>
        <v>0</v>
      </c>
      <c r="T66" s="283">
        <f t="shared" si="2"/>
        <v>0</v>
      </c>
    </row>
    <row r="67" spans="1:20" ht="12">
      <c r="A67" s="296"/>
      <c r="B67" s="296"/>
      <c r="C67" s="296"/>
      <c r="D67" s="311"/>
      <c r="E67" s="311"/>
      <c r="F67" s="312"/>
      <c r="G67" s="296"/>
      <c r="H67" s="296"/>
      <c r="I67" s="299"/>
      <c r="J67" s="300"/>
      <c r="K67" s="300"/>
      <c r="L67" s="300"/>
      <c r="M67" s="300"/>
      <c r="N67" s="301"/>
      <c r="O67" s="302"/>
      <c r="P67" s="519"/>
      <c r="Q67" s="519"/>
      <c r="R67" s="283">
        <f t="shared" si="0"/>
        <v>0</v>
      </c>
      <c r="S67" s="283">
        <f t="shared" si="1"/>
        <v>0</v>
      </c>
      <c r="T67" s="283">
        <f t="shared" si="2"/>
        <v>0</v>
      </c>
    </row>
    <row r="68" spans="1:20" ht="12">
      <c r="A68" s="296"/>
      <c r="B68" s="296"/>
      <c r="C68" s="296"/>
      <c r="D68" s="311"/>
      <c r="E68" s="311"/>
      <c r="F68" s="312"/>
      <c r="G68" s="296"/>
      <c r="H68" s="296"/>
      <c r="I68" s="299"/>
      <c r="J68" s="300"/>
      <c r="K68" s="300"/>
      <c r="L68" s="300"/>
      <c r="M68" s="300"/>
      <c r="N68" s="301"/>
      <c r="O68" s="302"/>
      <c r="P68" s="519"/>
      <c r="Q68" s="519"/>
      <c r="R68" s="283">
        <f t="shared" si="0"/>
        <v>0</v>
      </c>
      <c r="S68" s="283">
        <f t="shared" si="1"/>
        <v>0</v>
      </c>
      <c r="T68" s="283">
        <f t="shared" si="2"/>
        <v>0</v>
      </c>
    </row>
    <row r="69" spans="1:20" ht="12">
      <c r="A69" s="296"/>
      <c r="B69" s="296"/>
      <c r="C69" s="296"/>
      <c r="D69" s="311"/>
      <c r="E69" s="311"/>
      <c r="F69" s="312"/>
      <c r="G69" s="296"/>
      <c r="H69" s="296"/>
      <c r="I69" s="299"/>
      <c r="J69" s="300"/>
      <c r="K69" s="300"/>
      <c r="L69" s="300"/>
      <c r="M69" s="300"/>
      <c r="N69" s="301"/>
      <c r="O69" s="302"/>
      <c r="P69" s="519"/>
      <c r="Q69" s="519"/>
      <c r="R69" s="283">
        <f t="shared" si="0"/>
        <v>0</v>
      </c>
      <c r="S69" s="283">
        <f t="shared" si="1"/>
        <v>0</v>
      </c>
      <c r="T69" s="283">
        <f t="shared" si="2"/>
        <v>0</v>
      </c>
    </row>
    <row r="70" spans="1:20" ht="12">
      <c r="A70" s="296"/>
      <c r="B70" s="296"/>
      <c r="C70" s="296"/>
      <c r="D70" s="311"/>
      <c r="E70" s="311"/>
      <c r="F70" s="312"/>
      <c r="G70" s="296"/>
      <c r="H70" s="296"/>
      <c r="I70" s="299"/>
      <c r="J70" s="300"/>
      <c r="K70" s="300"/>
      <c r="L70" s="300"/>
      <c r="M70" s="300"/>
      <c r="N70" s="301"/>
      <c r="O70" s="302"/>
      <c r="P70" s="519"/>
      <c r="Q70" s="519"/>
      <c r="R70" s="283">
        <f t="shared" si="0"/>
        <v>0</v>
      </c>
      <c r="S70" s="283">
        <f t="shared" si="1"/>
        <v>0</v>
      </c>
      <c r="T70" s="283">
        <f t="shared" si="2"/>
        <v>0</v>
      </c>
    </row>
    <row r="71" spans="1:20" ht="12">
      <c r="A71" s="296"/>
      <c r="B71" s="296"/>
      <c r="C71" s="296"/>
      <c r="D71" s="311"/>
      <c r="E71" s="311"/>
      <c r="F71" s="312"/>
      <c r="G71" s="296"/>
      <c r="H71" s="296"/>
      <c r="I71" s="299"/>
      <c r="J71" s="300"/>
      <c r="K71" s="300"/>
      <c r="L71" s="300"/>
      <c r="M71" s="300"/>
      <c r="N71" s="301"/>
      <c r="O71" s="302"/>
      <c r="P71" s="519"/>
      <c r="Q71" s="519"/>
      <c r="R71" s="283">
        <f t="shared" si="0"/>
        <v>0</v>
      </c>
      <c r="S71" s="283">
        <f t="shared" si="1"/>
        <v>0</v>
      </c>
      <c r="T71" s="283">
        <f t="shared" si="2"/>
        <v>0</v>
      </c>
    </row>
    <row r="72" spans="1:20" ht="12">
      <c r="A72" s="296"/>
      <c r="B72" s="296"/>
      <c r="C72" s="296"/>
      <c r="D72" s="311"/>
      <c r="E72" s="311"/>
      <c r="F72" s="312"/>
      <c r="G72" s="296"/>
      <c r="H72" s="296"/>
      <c r="I72" s="299"/>
      <c r="J72" s="300"/>
      <c r="K72" s="300"/>
      <c r="L72" s="300"/>
      <c r="M72" s="300"/>
      <c r="N72" s="301"/>
      <c r="O72" s="302"/>
      <c r="P72" s="519"/>
      <c r="Q72" s="519"/>
      <c r="R72" s="283">
        <f aca="true" t="shared" si="3" ref="R72:R97">IF(I72="ANO",IF(H72&lt;&gt;"",L72+O72,0),0)</f>
        <v>0</v>
      </c>
      <c r="S72" s="283">
        <f aca="true" t="shared" si="4" ref="S72:S97">IF(I72="Ne",IF(H72&lt;&gt;"",L72+O72,0),0)</f>
        <v>0</v>
      </c>
      <c r="T72" s="283">
        <f aca="true" t="shared" si="5" ref="T72:T97">IF(I72="Ne",IF(G72&lt;&gt;"",L72+O72,0),0)</f>
        <v>0</v>
      </c>
    </row>
    <row r="73" spans="1:20" ht="12">
      <c r="A73" s="296"/>
      <c r="B73" s="296"/>
      <c r="C73" s="296"/>
      <c r="D73" s="311"/>
      <c r="E73" s="311"/>
      <c r="F73" s="312"/>
      <c r="G73" s="296"/>
      <c r="H73" s="296"/>
      <c r="I73" s="299"/>
      <c r="J73" s="300"/>
      <c r="K73" s="300"/>
      <c r="L73" s="300"/>
      <c r="M73" s="300"/>
      <c r="N73" s="301"/>
      <c r="O73" s="302"/>
      <c r="P73" s="519"/>
      <c r="Q73" s="519"/>
      <c r="R73" s="283">
        <f t="shared" si="3"/>
        <v>0</v>
      </c>
      <c r="S73" s="283">
        <f t="shared" si="4"/>
        <v>0</v>
      </c>
      <c r="T73" s="283">
        <f t="shared" si="5"/>
        <v>0</v>
      </c>
    </row>
    <row r="74" spans="1:20" ht="12">
      <c r="A74" s="296"/>
      <c r="B74" s="296"/>
      <c r="C74" s="296"/>
      <c r="D74" s="311"/>
      <c r="E74" s="311"/>
      <c r="F74" s="312"/>
      <c r="G74" s="296"/>
      <c r="H74" s="296"/>
      <c r="I74" s="299"/>
      <c r="J74" s="300"/>
      <c r="K74" s="300"/>
      <c r="L74" s="300"/>
      <c r="M74" s="300"/>
      <c r="N74" s="301"/>
      <c r="O74" s="302"/>
      <c r="P74" s="519"/>
      <c r="Q74" s="519"/>
      <c r="R74" s="283">
        <f t="shared" si="3"/>
        <v>0</v>
      </c>
      <c r="S74" s="283">
        <f t="shared" si="4"/>
        <v>0</v>
      </c>
      <c r="T74" s="283">
        <f t="shared" si="5"/>
        <v>0</v>
      </c>
    </row>
    <row r="75" spans="1:20" ht="12">
      <c r="A75" s="296"/>
      <c r="B75" s="296"/>
      <c r="C75" s="296"/>
      <c r="D75" s="311"/>
      <c r="E75" s="311"/>
      <c r="F75" s="312"/>
      <c r="G75" s="296"/>
      <c r="H75" s="296"/>
      <c r="I75" s="299"/>
      <c r="J75" s="300"/>
      <c r="K75" s="300"/>
      <c r="L75" s="300"/>
      <c r="M75" s="300"/>
      <c r="N75" s="301"/>
      <c r="O75" s="302"/>
      <c r="P75" s="519"/>
      <c r="Q75" s="519"/>
      <c r="R75" s="283">
        <f t="shared" si="3"/>
        <v>0</v>
      </c>
      <c r="S75" s="283">
        <f t="shared" si="4"/>
        <v>0</v>
      </c>
      <c r="T75" s="283">
        <f t="shared" si="5"/>
        <v>0</v>
      </c>
    </row>
    <row r="76" spans="1:20" ht="12">
      <c r="A76" s="296"/>
      <c r="B76" s="296"/>
      <c r="C76" s="296"/>
      <c r="D76" s="311"/>
      <c r="E76" s="311"/>
      <c r="F76" s="312"/>
      <c r="G76" s="296"/>
      <c r="H76" s="296"/>
      <c r="I76" s="299"/>
      <c r="J76" s="300"/>
      <c r="K76" s="300"/>
      <c r="L76" s="300"/>
      <c r="M76" s="300"/>
      <c r="N76" s="301"/>
      <c r="O76" s="302"/>
      <c r="P76" s="519"/>
      <c r="Q76" s="519"/>
      <c r="R76" s="283">
        <f t="shared" si="3"/>
        <v>0</v>
      </c>
      <c r="S76" s="283">
        <f t="shared" si="4"/>
        <v>0</v>
      </c>
      <c r="T76" s="283">
        <f t="shared" si="5"/>
        <v>0</v>
      </c>
    </row>
    <row r="77" spans="1:20" ht="12">
      <c r="A77" s="296"/>
      <c r="B77" s="296"/>
      <c r="C77" s="296"/>
      <c r="D77" s="311"/>
      <c r="E77" s="311"/>
      <c r="F77" s="312"/>
      <c r="G77" s="296"/>
      <c r="H77" s="296"/>
      <c r="I77" s="299"/>
      <c r="J77" s="300"/>
      <c r="K77" s="300"/>
      <c r="L77" s="300"/>
      <c r="M77" s="300"/>
      <c r="N77" s="301"/>
      <c r="O77" s="302"/>
      <c r="P77" s="519"/>
      <c r="Q77" s="519"/>
      <c r="R77" s="283">
        <f t="shared" si="3"/>
        <v>0</v>
      </c>
      <c r="S77" s="283">
        <f t="shared" si="4"/>
        <v>0</v>
      </c>
      <c r="T77" s="283">
        <f t="shared" si="5"/>
        <v>0</v>
      </c>
    </row>
    <row r="78" spans="1:20" ht="12">
      <c r="A78" s="296"/>
      <c r="B78" s="296"/>
      <c r="C78" s="296"/>
      <c r="D78" s="311"/>
      <c r="E78" s="311"/>
      <c r="F78" s="312"/>
      <c r="G78" s="296"/>
      <c r="H78" s="296"/>
      <c r="I78" s="299"/>
      <c r="J78" s="300"/>
      <c r="K78" s="300"/>
      <c r="L78" s="300"/>
      <c r="M78" s="300"/>
      <c r="N78" s="301"/>
      <c r="O78" s="302"/>
      <c r="P78" s="519"/>
      <c r="Q78" s="519"/>
      <c r="R78" s="283">
        <f t="shared" si="3"/>
        <v>0</v>
      </c>
      <c r="S78" s="283">
        <f t="shared" si="4"/>
        <v>0</v>
      </c>
      <c r="T78" s="283">
        <f t="shared" si="5"/>
        <v>0</v>
      </c>
    </row>
    <row r="79" spans="1:20" ht="12">
      <c r="A79" s="296"/>
      <c r="B79" s="296"/>
      <c r="C79" s="296"/>
      <c r="D79" s="311"/>
      <c r="E79" s="311"/>
      <c r="F79" s="312"/>
      <c r="G79" s="296"/>
      <c r="H79" s="296"/>
      <c r="I79" s="299"/>
      <c r="J79" s="300"/>
      <c r="K79" s="300"/>
      <c r="L79" s="300"/>
      <c r="M79" s="300"/>
      <c r="N79" s="301"/>
      <c r="O79" s="302"/>
      <c r="P79" s="519"/>
      <c r="Q79" s="519"/>
      <c r="R79" s="283">
        <f t="shared" si="3"/>
        <v>0</v>
      </c>
      <c r="S79" s="283">
        <f t="shared" si="4"/>
        <v>0</v>
      </c>
      <c r="T79" s="283">
        <f t="shared" si="5"/>
        <v>0</v>
      </c>
    </row>
    <row r="80" spans="1:20" ht="12">
      <c r="A80" s="296"/>
      <c r="B80" s="296"/>
      <c r="C80" s="296"/>
      <c r="D80" s="311"/>
      <c r="E80" s="311"/>
      <c r="F80" s="312"/>
      <c r="G80" s="296"/>
      <c r="H80" s="296"/>
      <c r="I80" s="299"/>
      <c r="J80" s="300"/>
      <c r="K80" s="300"/>
      <c r="L80" s="300"/>
      <c r="M80" s="300"/>
      <c r="N80" s="301"/>
      <c r="O80" s="302"/>
      <c r="P80" s="519"/>
      <c r="Q80" s="519"/>
      <c r="R80" s="283">
        <f t="shared" si="3"/>
        <v>0</v>
      </c>
      <c r="S80" s="283">
        <f t="shared" si="4"/>
        <v>0</v>
      </c>
      <c r="T80" s="283">
        <f t="shared" si="5"/>
        <v>0</v>
      </c>
    </row>
    <row r="81" spans="1:20" ht="12">
      <c r="A81" s="296"/>
      <c r="B81" s="296"/>
      <c r="C81" s="296"/>
      <c r="D81" s="311"/>
      <c r="E81" s="311"/>
      <c r="F81" s="312"/>
      <c r="G81" s="296"/>
      <c r="H81" s="296"/>
      <c r="I81" s="299"/>
      <c r="J81" s="300"/>
      <c r="K81" s="300"/>
      <c r="L81" s="300"/>
      <c r="M81" s="300"/>
      <c r="N81" s="301"/>
      <c r="O81" s="302"/>
      <c r="P81" s="519"/>
      <c r="Q81" s="519"/>
      <c r="R81" s="283">
        <f t="shared" si="3"/>
        <v>0</v>
      </c>
      <c r="S81" s="283">
        <f t="shared" si="4"/>
        <v>0</v>
      </c>
      <c r="T81" s="283">
        <f t="shared" si="5"/>
        <v>0</v>
      </c>
    </row>
    <row r="82" spans="1:20" ht="12">
      <c r="A82" s="296"/>
      <c r="B82" s="296"/>
      <c r="C82" s="296"/>
      <c r="D82" s="311"/>
      <c r="E82" s="311"/>
      <c r="F82" s="312"/>
      <c r="G82" s="296"/>
      <c r="H82" s="296"/>
      <c r="I82" s="299"/>
      <c r="J82" s="300"/>
      <c r="K82" s="300"/>
      <c r="L82" s="300"/>
      <c r="M82" s="300"/>
      <c r="N82" s="301"/>
      <c r="O82" s="302"/>
      <c r="P82" s="519"/>
      <c r="Q82" s="519"/>
      <c r="R82" s="283">
        <f t="shared" si="3"/>
        <v>0</v>
      </c>
      <c r="S82" s="283">
        <f t="shared" si="4"/>
        <v>0</v>
      </c>
      <c r="T82" s="283">
        <f t="shared" si="5"/>
        <v>0</v>
      </c>
    </row>
    <row r="83" spans="1:20" ht="12">
      <c r="A83" s="296"/>
      <c r="B83" s="296"/>
      <c r="C83" s="296"/>
      <c r="D83" s="311"/>
      <c r="E83" s="311"/>
      <c r="F83" s="312"/>
      <c r="G83" s="296"/>
      <c r="H83" s="296"/>
      <c r="I83" s="299"/>
      <c r="J83" s="300"/>
      <c r="K83" s="300"/>
      <c r="L83" s="300"/>
      <c r="M83" s="300"/>
      <c r="N83" s="301"/>
      <c r="O83" s="302"/>
      <c r="P83" s="519"/>
      <c r="Q83" s="519"/>
      <c r="R83" s="283">
        <f t="shared" si="3"/>
        <v>0</v>
      </c>
      <c r="S83" s="283">
        <f t="shared" si="4"/>
        <v>0</v>
      </c>
      <c r="T83" s="283">
        <f t="shared" si="5"/>
        <v>0</v>
      </c>
    </row>
    <row r="84" spans="1:20" ht="12">
      <c r="A84" s="296"/>
      <c r="B84" s="296"/>
      <c r="C84" s="296"/>
      <c r="D84" s="311"/>
      <c r="E84" s="311"/>
      <c r="F84" s="312"/>
      <c r="G84" s="296"/>
      <c r="H84" s="296"/>
      <c r="I84" s="299"/>
      <c r="J84" s="300"/>
      <c r="K84" s="300"/>
      <c r="L84" s="300"/>
      <c r="M84" s="300"/>
      <c r="N84" s="301"/>
      <c r="O84" s="302"/>
      <c r="P84" s="519"/>
      <c r="Q84" s="519"/>
      <c r="R84" s="283">
        <f t="shared" si="3"/>
        <v>0</v>
      </c>
      <c r="S84" s="283">
        <f t="shared" si="4"/>
        <v>0</v>
      </c>
      <c r="T84" s="283">
        <f t="shared" si="5"/>
        <v>0</v>
      </c>
    </row>
    <row r="85" spans="1:20" ht="12">
      <c r="A85" s="296"/>
      <c r="B85" s="296"/>
      <c r="C85" s="296"/>
      <c r="D85" s="311"/>
      <c r="E85" s="311"/>
      <c r="F85" s="312"/>
      <c r="G85" s="296"/>
      <c r="H85" s="296"/>
      <c r="I85" s="299"/>
      <c r="J85" s="300"/>
      <c r="K85" s="300"/>
      <c r="L85" s="300"/>
      <c r="M85" s="300"/>
      <c r="N85" s="301"/>
      <c r="O85" s="302"/>
      <c r="P85" s="519"/>
      <c r="Q85" s="519"/>
      <c r="R85" s="283">
        <f t="shared" si="3"/>
        <v>0</v>
      </c>
      <c r="S85" s="283">
        <f t="shared" si="4"/>
        <v>0</v>
      </c>
      <c r="T85" s="283">
        <f t="shared" si="5"/>
        <v>0</v>
      </c>
    </row>
    <row r="86" spans="1:20" ht="12">
      <c r="A86" s="296"/>
      <c r="B86" s="296"/>
      <c r="C86" s="296"/>
      <c r="D86" s="311"/>
      <c r="E86" s="311"/>
      <c r="F86" s="312"/>
      <c r="G86" s="296"/>
      <c r="H86" s="296"/>
      <c r="I86" s="299"/>
      <c r="J86" s="300"/>
      <c r="K86" s="300"/>
      <c r="L86" s="300"/>
      <c r="M86" s="300"/>
      <c r="N86" s="301"/>
      <c r="O86" s="302"/>
      <c r="P86" s="519"/>
      <c r="Q86" s="519"/>
      <c r="R86" s="283">
        <f t="shared" si="3"/>
        <v>0</v>
      </c>
      <c r="S86" s="283">
        <f t="shared" si="4"/>
        <v>0</v>
      </c>
      <c r="T86" s="283">
        <f t="shared" si="5"/>
        <v>0</v>
      </c>
    </row>
    <row r="87" spans="1:20" ht="12">
      <c r="A87" s="296"/>
      <c r="B87" s="296"/>
      <c r="C87" s="296"/>
      <c r="D87" s="311"/>
      <c r="E87" s="311"/>
      <c r="F87" s="312"/>
      <c r="G87" s="296"/>
      <c r="H87" s="296"/>
      <c r="I87" s="299"/>
      <c r="J87" s="300"/>
      <c r="K87" s="300"/>
      <c r="L87" s="300"/>
      <c r="M87" s="300"/>
      <c r="N87" s="301"/>
      <c r="O87" s="302"/>
      <c r="P87" s="519"/>
      <c r="Q87" s="519"/>
      <c r="R87" s="283">
        <f t="shared" si="3"/>
        <v>0</v>
      </c>
      <c r="S87" s="283">
        <f t="shared" si="4"/>
        <v>0</v>
      </c>
      <c r="T87" s="283">
        <f t="shared" si="5"/>
        <v>0</v>
      </c>
    </row>
    <row r="88" spans="1:20" ht="12">
      <c r="A88" s="296"/>
      <c r="B88" s="296"/>
      <c r="C88" s="296"/>
      <c r="D88" s="311"/>
      <c r="E88" s="311"/>
      <c r="F88" s="312"/>
      <c r="G88" s="296"/>
      <c r="H88" s="296"/>
      <c r="I88" s="299"/>
      <c r="J88" s="300"/>
      <c r="K88" s="300"/>
      <c r="L88" s="300"/>
      <c r="M88" s="300"/>
      <c r="N88" s="301"/>
      <c r="O88" s="302"/>
      <c r="P88" s="519"/>
      <c r="Q88" s="519"/>
      <c r="R88" s="283">
        <f t="shared" si="3"/>
        <v>0</v>
      </c>
      <c r="S88" s="283">
        <f t="shared" si="4"/>
        <v>0</v>
      </c>
      <c r="T88" s="283">
        <f t="shared" si="5"/>
        <v>0</v>
      </c>
    </row>
    <row r="89" spans="1:20" ht="12">
      <c r="A89" s="296"/>
      <c r="B89" s="296"/>
      <c r="C89" s="296"/>
      <c r="D89" s="311"/>
      <c r="E89" s="311"/>
      <c r="F89" s="312"/>
      <c r="G89" s="296"/>
      <c r="H89" s="296"/>
      <c r="I89" s="299"/>
      <c r="J89" s="300"/>
      <c r="K89" s="300"/>
      <c r="L89" s="300"/>
      <c r="M89" s="300"/>
      <c r="N89" s="301"/>
      <c r="O89" s="302"/>
      <c r="P89" s="519"/>
      <c r="Q89" s="519"/>
      <c r="R89" s="283">
        <f t="shared" si="3"/>
        <v>0</v>
      </c>
      <c r="S89" s="283">
        <f t="shared" si="4"/>
        <v>0</v>
      </c>
      <c r="T89" s="283">
        <f t="shared" si="5"/>
        <v>0</v>
      </c>
    </row>
    <row r="90" spans="1:20" ht="12">
      <c r="A90" s="296"/>
      <c r="B90" s="296"/>
      <c r="C90" s="296"/>
      <c r="D90" s="311"/>
      <c r="E90" s="311"/>
      <c r="F90" s="312"/>
      <c r="G90" s="296"/>
      <c r="H90" s="296"/>
      <c r="I90" s="299"/>
      <c r="J90" s="300"/>
      <c r="K90" s="300"/>
      <c r="L90" s="300"/>
      <c r="M90" s="300"/>
      <c r="N90" s="301"/>
      <c r="O90" s="302"/>
      <c r="P90" s="519"/>
      <c r="Q90" s="519"/>
      <c r="R90" s="283">
        <f t="shared" si="3"/>
        <v>0</v>
      </c>
      <c r="S90" s="283">
        <f t="shared" si="4"/>
        <v>0</v>
      </c>
      <c r="T90" s="283">
        <f t="shared" si="5"/>
        <v>0</v>
      </c>
    </row>
    <row r="91" spans="1:20" ht="12">
      <c r="A91" s="296"/>
      <c r="B91" s="296"/>
      <c r="C91" s="296"/>
      <c r="D91" s="311"/>
      <c r="E91" s="311"/>
      <c r="F91" s="312"/>
      <c r="G91" s="296"/>
      <c r="H91" s="296"/>
      <c r="I91" s="299"/>
      <c r="J91" s="300"/>
      <c r="K91" s="300"/>
      <c r="L91" s="300"/>
      <c r="M91" s="300"/>
      <c r="N91" s="301"/>
      <c r="O91" s="302"/>
      <c r="P91" s="519"/>
      <c r="Q91" s="519"/>
      <c r="R91" s="283">
        <f t="shared" si="3"/>
        <v>0</v>
      </c>
      <c r="S91" s="283">
        <f t="shared" si="4"/>
        <v>0</v>
      </c>
      <c r="T91" s="283">
        <f t="shared" si="5"/>
        <v>0</v>
      </c>
    </row>
    <row r="92" spans="1:20" ht="12">
      <c r="A92" s="296"/>
      <c r="B92" s="296"/>
      <c r="C92" s="296"/>
      <c r="D92" s="311"/>
      <c r="E92" s="311"/>
      <c r="F92" s="312"/>
      <c r="G92" s="296"/>
      <c r="H92" s="296"/>
      <c r="I92" s="299"/>
      <c r="J92" s="300"/>
      <c r="K92" s="300"/>
      <c r="L92" s="300"/>
      <c r="M92" s="300"/>
      <c r="N92" s="301"/>
      <c r="O92" s="302"/>
      <c r="P92" s="519"/>
      <c r="Q92" s="519"/>
      <c r="R92" s="283">
        <f t="shared" si="3"/>
        <v>0</v>
      </c>
      <c r="S92" s="283">
        <f t="shared" si="4"/>
        <v>0</v>
      </c>
      <c r="T92" s="283">
        <f t="shared" si="5"/>
        <v>0</v>
      </c>
    </row>
    <row r="93" spans="1:20" ht="12">
      <c r="A93" s="296"/>
      <c r="B93" s="296"/>
      <c r="C93" s="296"/>
      <c r="D93" s="311"/>
      <c r="E93" s="311"/>
      <c r="F93" s="312"/>
      <c r="G93" s="296"/>
      <c r="H93" s="296"/>
      <c r="I93" s="299"/>
      <c r="J93" s="300"/>
      <c r="K93" s="300"/>
      <c r="L93" s="300"/>
      <c r="M93" s="300"/>
      <c r="N93" s="301"/>
      <c r="O93" s="302"/>
      <c r="P93" s="519"/>
      <c r="Q93" s="519"/>
      <c r="R93" s="283">
        <f t="shared" si="3"/>
        <v>0</v>
      </c>
      <c r="S93" s="283">
        <f t="shared" si="4"/>
        <v>0</v>
      </c>
      <c r="T93" s="283">
        <f t="shared" si="5"/>
        <v>0</v>
      </c>
    </row>
    <row r="94" spans="1:20" ht="12">
      <c r="A94" s="296"/>
      <c r="B94" s="296"/>
      <c r="C94" s="296"/>
      <c r="D94" s="311"/>
      <c r="E94" s="311"/>
      <c r="F94" s="312"/>
      <c r="G94" s="296"/>
      <c r="H94" s="296"/>
      <c r="I94" s="299"/>
      <c r="J94" s="300"/>
      <c r="K94" s="300"/>
      <c r="L94" s="300"/>
      <c r="M94" s="300"/>
      <c r="N94" s="301"/>
      <c r="O94" s="302"/>
      <c r="P94" s="519"/>
      <c r="Q94" s="519"/>
      <c r="R94" s="283">
        <f t="shared" si="3"/>
        <v>0</v>
      </c>
      <c r="S94" s="283">
        <f t="shared" si="4"/>
        <v>0</v>
      </c>
      <c r="T94" s="283">
        <f t="shared" si="5"/>
        <v>0</v>
      </c>
    </row>
    <row r="95" spans="1:20" ht="12">
      <c r="A95" s="296"/>
      <c r="B95" s="296"/>
      <c r="C95" s="296"/>
      <c r="D95" s="311"/>
      <c r="E95" s="311"/>
      <c r="F95" s="312"/>
      <c r="G95" s="296"/>
      <c r="H95" s="296"/>
      <c r="I95" s="299"/>
      <c r="J95" s="300"/>
      <c r="K95" s="300"/>
      <c r="L95" s="300"/>
      <c r="M95" s="300"/>
      <c r="N95" s="301"/>
      <c r="O95" s="302"/>
      <c r="P95" s="519"/>
      <c r="Q95" s="519"/>
      <c r="R95" s="283">
        <f t="shared" si="3"/>
        <v>0</v>
      </c>
      <c r="S95" s="283">
        <f t="shared" si="4"/>
        <v>0</v>
      </c>
      <c r="T95" s="283">
        <f t="shared" si="5"/>
        <v>0</v>
      </c>
    </row>
    <row r="96" spans="1:20" ht="12">
      <c r="A96" s="296"/>
      <c r="B96" s="296"/>
      <c r="C96" s="296"/>
      <c r="D96" s="311"/>
      <c r="E96" s="311"/>
      <c r="F96" s="312"/>
      <c r="G96" s="296"/>
      <c r="H96" s="296"/>
      <c r="I96" s="299"/>
      <c r="J96" s="300"/>
      <c r="K96" s="300"/>
      <c r="L96" s="300"/>
      <c r="M96" s="300"/>
      <c r="N96" s="301"/>
      <c r="O96" s="302"/>
      <c r="P96" s="519"/>
      <c r="Q96" s="519"/>
      <c r="R96" s="283">
        <f t="shared" si="3"/>
        <v>0</v>
      </c>
      <c r="S96" s="283">
        <f t="shared" si="4"/>
        <v>0</v>
      </c>
      <c r="T96" s="283">
        <f t="shared" si="5"/>
        <v>0</v>
      </c>
    </row>
    <row r="97" spans="1:20" ht="12">
      <c r="A97" s="296"/>
      <c r="B97" s="296"/>
      <c r="C97" s="296"/>
      <c r="D97" s="311"/>
      <c r="E97" s="311"/>
      <c r="F97" s="312"/>
      <c r="G97" s="296"/>
      <c r="H97" s="296"/>
      <c r="I97" s="299"/>
      <c r="J97" s="300"/>
      <c r="K97" s="300"/>
      <c r="L97" s="300"/>
      <c r="M97" s="300"/>
      <c r="N97" s="301"/>
      <c r="O97" s="302"/>
      <c r="P97" s="519"/>
      <c r="Q97" s="519"/>
      <c r="R97" s="283">
        <f t="shared" si="3"/>
        <v>0</v>
      </c>
      <c r="S97" s="283">
        <f t="shared" si="4"/>
        <v>0</v>
      </c>
      <c r="T97" s="283">
        <f t="shared" si="5"/>
        <v>0</v>
      </c>
    </row>
    <row r="98" spans="8:20" ht="3.75" customHeight="1">
      <c r="H98" s="289"/>
      <c r="O98" s="294"/>
      <c r="P98" s="290"/>
      <c r="Q98" s="291"/>
      <c r="R98" s="283"/>
      <c r="S98" s="283"/>
      <c r="T98" s="283"/>
    </row>
    <row r="99" spans="12:20" ht="9.75">
      <c r="L99" s="353"/>
      <c r="M99" s="353"/>
      <c r="O99" s="295">
        <f>SUM(O7:O98)</f>
        <v>-16</v>
      </c>
      <c r="P99" s="292"/>
      <c r="Q99" s="292"/>
      <c r="R99" s="283">
        <f>SUM(R7:R97)</f>
        <v>17</v>
      </c>
      <c r="S99" s="283">
        <f>SUM(S7:S97)</f>
        <v>37</v>
      </c>
      <c r="T99" s="283">
        <f>SUM(T7:T97)</f>
        <v>10</v>
      </c>
    </row>
    <row r="100" spans="15:17" ht="9.75">
      <c r="O100" s="293"/>
      <c r="P100" s="293"/>
      <c r="Q100" s="293"/>
    </row>
    <row r="101" ht="9.75">
      <c r="R101" s="182"/>
    </row>
    <row r="102" ht="10.5" thickBot="1">
      <c r="R102" s="182"/>
    </row>
    <row r="103" spans="4:18" ht="13.5" thickBot="1">
      <c r="D103" s="339" t="s">
        <v>259</v>
      </c>
      <c r="E103" s="340"/>
      <c r="F103" s="341"/>
      <c r="G103" s="342"/>
      <c r="H103" s="342"/>
      <c r="I103" s="343"/>
      <c r="J103" s="342"/>
      <c r="K103" s="347" t="s">
        <v>237</v>
      </c>
      <c r="L103" s="351" t="s">
        <v>250</v>
      </c>
      <c r="P103" s="183"/>
      <c r="Q103" s="183"/>
      <c r="R103" s="182"/>
    </row>
    <row r="104" spans="4:18" ht="12" customHeight="1">
      <c r="D104" s="531" t="s">
        <v>239</v>
      </c>
      <c r="E104" s="532"/>
      <c r="F104" s="532"/>
      <c r="G104" s="532"/>
      <c r="H104" s="532"/>
      <c r="I104" s="532"/>
      <c r="J104" s="533"/>
      <c r="K104" s="327"/>
      <c r="L104" s="338">
        <v>0</v>
      </c>
      <c r="M104" s="314"/>
      <c r="N104" s="314"/>
      <c r="O104" s="314"/>
      <c r="P104" s="314"/>
      <c r="Q104" s="314"/>
      <c r="R104" s="182"/>
    </row>
    <row r="105" spans="4:18" ht="12" customHeight="1">
      <c r="D105" s="559" t="s">
        <v>249</v>
      </c>
      <c r="E105" s="560"/>
      <c r="F105" s="560"/>
      <c r="G105" s="560"/>
      <c r="H105" s="560"/>
      <c r="I105" s="560"/>
      <c r="J105" s="560"/>
      <c r="K105" s="326">
        <v>0</v>
      </c>
      <c r="L105" s="352"/>
      <c r="M105" s="314"/>
      <c r="N105" s="314"/>
      <c r="O105" s="314"/>
      <c r="P105" s="314"/>
      <c r="Q105" s="314"/>
      <c r="R105" s="182"/>
    </row>
    <row r="106" spans="4:18" ht="12" customHeight="1">
      <c r="D106" s="495" t="s">
        <v>260</v>
      </c>
      <c r="E106" s="496"/>
      <c r="F106" s="496"/>
      <c r="G106" s="496"/>
      <c r="H106" s="496"/>
      <c r="I106" s="496"/>
      <c r="J106" s="497"/>
      <c r="K106" s="326">
        <v>0</v>
      </c>
      <c r="L106" s="352"/>
      <c r="M106" s="314"/>
      <c r="N106" s="314"/>
      <c r="O106" s="314"/>
      <c r="P106" s="314"/>
      <c r="Q106" s="314"/>
      <c r="R106" s="182"/>
    </row>
    <row r="107" spans="4:18" ht="12" customHeight="1">
      <c r="D107" s="495" t="s">
        <v>261</v>
      </c>
      <c r="E107" s="496"/>
      <c r="F107" s="496"/>
      <c r="G107" s="496"/>
      <c r="H107" s="496"/>
      <c r="I107" s="496"/>
      <c r="J107" s="496"/>
      <c r="K107" s="326">
        <v>0</v>
      </c>
      <c r="L107" s="352"/>
      <c r="M107" s="314"/>
      <c r="N107" s="314"/>
      <c r="O107" s="314"/>
      <c r="P107" s="314"/>
      <c r="Q107" s="314"/>
      <c r="R107" s="182"/>
    </row>
    <row r="108" spans="4:18" ht="12" customHeight="1" thickBot="1">
      <c r="D108" s="344"/>
      <c r="E108" s="345"/>
      <c r="F108" s="345"/>
      <c r="G108" s="345"/>
      <c r="H108" s="345"/>
      <c r="I108" s="345"/>
      <c r="J108" s="345"/>
      <c r="K108" s="346"/>
      <c r="L108" s="346"/>
      <c r="M108" s="314"/>
      <c r="N108" s="314"/>
      <c r="O108" s="314"/>
      <c r="P108" s="314"/>
      <c r="Q108" s="314"/>
      <c r="R108" s="182"/>
    </row>
    <row r="109" spans="4:18" ht="12" customHeight="1" thickBot="1">
      <c r="D109" s="339" t="s">
        <v>258</v>
      </c>
      <c r="E109" s="340"/>
      <c r="F109" s="340"/>
      <c r="G109" s="340"/>
      <c r="H109" s="340"/>
      <c r="I109" s="340"/>
      <c r="J109" s="340"/>
      <c r="K109" s="347" t="s">
        <v>237</v>
      </c>
      <c r="L109" s="350" t="s">
        <v>250</v>
      </c>
      <c r="M109" s="314"/>
      <c r="N109" s="314"/>
      <c r="O109" s="314"/>
      <c r="P109" s="314"/>
      <c r="Q109" s="314"/>
      <c r="R109" s="182"/>
    </row>
    <row r="110" spans="4:18" ht="12" customHeight="1">
      <c r="D110" s="531" t="s">
        <v>264</v>
      </c>
      <c r="E110" s="532"/>
      <c r="F110" s="532"/>
      <c r="G110" s="532"/>
      <c r="H110" s="532"/>
      <c r="I110" s="532"/>
      <c r="J110" s="533"/>
      <c r="K110" s="328">
        <f>R99/100*K3</f>
        <v>4.25</v>
      </c>
      <c r="L110" s="338">
        <f>R99/100*L3</f>
        <v>12.750000000000002</v>
      </c>
      <c r="M110" s="314"/>
      <c r="N110" s="314"/>
      <c r="O110" s="314"/>
      <c r="P110" s="314"/>
      <c r="Q110" s="314"/>
      <c r="R110" s="182"/>
    </row>
    <row r="111" spans="4:18" ht="12" customHeight="1">
      <c r="D111" s="495" t="s">
        <v>268</v>
      </c>
      <c r="E111" s="496"/>
      <c r="F111" s="496"/>
      <c r="G111" s="496"/>
      <c r="H111" s="496"/>
      <c r="I111" s="496"/>
      <c r="J111" s="497"/>
      <c r="K111" s="328">
        <f>S99</f>
        <v>37</v>
      </c>
      <c r="L111" s="352"/>
      <c r="M111" s="314"/>
      <c r="N111" s="314"/>
      <c r="O111" s="314"/>
      <c r="P111" s="314"/>
      <c r="Q111" s="314"/>
      <c r="R111" s="182"/>
    </row>
    <row r="112" spans="4:18" ht="12" customHeight="1">
      <c r="D112" s="492" t="s">
        <v>269</v>
      </c>
      <c r="E112" s="493"/>
      <c r="F112" s="493"/>
      <c r="G112" s="493"/>
      <c r="H112" s="493"/>
      <c r="I112" s="493"/>
      <c r="J112" s="494"/>
      <c r="K112" s="326">
        <f>T99</f>
        <v>10</v>
      </c>
      <c r="L112" s="352"/>
      <c r="M112" s="314"/>
      <c r="N112" s="314"/>
      <c r="O112" s="314"/>
      <c r="P112" s="314"/>
      <c r="Q112" s="314"/>
      <c r="R112" s="182"/>
    </row>
    <row r="113" spans="4:18" ht="12">
      <c r="D113" s="534" t="s">
        <v>266</v>
      </c>
      <c r="E113" s="534"/>
      <c r="F113" s="534"/>
      <c r="G113" s="534"/>
      <c r="H113" s="534"/>
      <c r="I113" s="534"/>
      <c r="J113" s="534"/>
      <c r="K113" s="326">
        <f>K110+K111+K112</f>
        <v>51.25</v>
      </c>
      <c r="L113" s="326">
        <f>L110</f>
        <v>12.750000000000002</v>
      </c>
      <c r="P113" s="183"/>
      <c r="Q113" s="183"/>
      <c r="R113" s="182"/>
    </row>
    <row r="114" spans="11:18" ht="9.75">
      <c r="K114" s="547"/>
      <c r="L114" s="548"/>
      <c r="M114" s="548"/>
      <c r="N114" s="548"/>
      <c r="O114" s="549"/>
      <c r="P114" s="315"/>
      <c r="Q114" s="184"/>
      <c r="R114" s="182"/>
    </row>
    <row r="115" spans="11:18" ht="9.75">
      <c r="K115" s="288"/>
      <c r="L115" s="288"/>
      <c r="M115" s="288"/>
      <c r="N115" s="288"/>
      <c r="O115" s="288"/>
      <c r="P115" s="184"/>
      <c r="Q115" s="184"/>
      <c r="R115" s="182"/>
    </row>
    <row r="116" spans="12:18" ht="12.75">
      <c r="L116" s="285"/>
      <c r="M116" s="285"/>
      <c r="N116" s="285"/>
      <c r="O116" s="347" t="s">
        <v>237</v>
      </c>
      <c r="P116" s="349" t="s">
        <v>250</v>
      </c>
      <c r="Q116" s="286"/>
      <c r="R116" s="182"/>
    </row>
    <row r="117" spans="4:18" ht="12" customHeight="1">
      <c r="D117" s="529" t="s">
        <v>233</v>
      </c>
      <c r="E117" s="529"/>
      <c r="F117" s="529"/>
      <c r="G117" s="529"/>
      <c r="H117" s="529"/>
      <c r="I117" s="529"/>
      <c r="J117" s="529"/>
      <c r="K117" s="529"/>
      <c r="L117" s="316">
        <v>0</v>
      </c>
      <c r="M117" s="317"/>
      <c r="N117" s="317"/>
      <c r="O117" s="348">
        <f>K110</f>
        <v>4.25</v>
      </c>
      <c r="P117" s="348">
        <f>L110</f>
        <v>12.750000000000002</v>
      </c>
      <c r="Q117" s="313"/>
      <c r="R117" s="182"/>
    </row>
    <row r="118" spans="4:18" ht="12" customHeight="1">
      <c r="D118" s="530" t="s">
        <v>240</v>
      </c>
      <c r="E118" s="530"/>
      <c r="F118" s="530"/>
      <c r="G118" s="530"/>
      <c r="H118" s="530"/>
      <c r="I118" s="530"/>
      <c r="J118" s="530"/>
      <c r="K118" s="530"/>
      <c r="L118" s="316">
        <v>0</v>
      </c>
      <c r="M118" s="317"/>
      <c r="N118" s="317"/>
      <c r="O118" s="331"/>
      <c r="P118" s="348">
        <f>P117</f>
        <v>12.750000000000002</v>
      </c>
      <c r="Q118" s="313"/>
      <c r="R118" s="182"/>
    </row>
    <row r="119" spans="4:18" ht="12" customHeight="1">
      <c r="D119" s="530" t="s">
        <v>241</v>
      </c>
      <c r="E119" s="530"/>
      <c r="F119" s="530"/>
      <c r="G119" s="530"/>
      <c r="H119" s="530"/>
      <c r="I119" s="530"/>
      <c r="J119" s="530"/>
      <c r="K119" s="530"/>
      <c r="L119" s="316">
        <v>0</v>
      </c>
      <c r="M119" s="317"/>
      <c r="N119" s="317"/>
      <c r="O119" s="348">
        <f>O117</f>
        <v>4.25</v>
      </c>
      <c r="P119" s="331"/>
      <c r="Q119" s="313"/>
      <c r="R119" s="182"/>
    </row>
    <row r="120" spans="4:18" ht="12">
      <c r="D120" s="318"/>
      <c r="E120" s="318"/>
      <c r="F120" s="319"/>
      <c r="G120" s="318"/>
      <c r="H120" s="318"/>
      <c r="I120" s="320"/>
      <c r="J120" s="318"/>
      <c r="K120" s="318"/>
      <c r="L120" s="321"/>
      <c r="M120" s="321"/>
      <c r="N120" s="321"/>
      <c r="O120" s="322"/>
      <c r="P120" s="323"/>
      <c r="Q120" s="287"/>
      <c r="R120" s="182"/>
    </row>
    <row r="121" spans="16:18" ht="9.75">
      <c r="P121" s="183"/>
      <c r="Q121" s="183"/>
      <c r="R121" s="182"/>
    </row>
    <row r="122" spans="2:18" ht="12.75" customHeight="1">
      <c r="B122" s="544" t="s">
        <v>93</v>
      </c>
      <c r="C122" s="544" t="s">
        <v>94</v>
      </c>
      <c r="D122" s="571" t="s">
        <v>95</v>
      </c>
      <c r="E122" s="571"/>
      <c r="F122" s="571"/>
      <c r="G122" s="544"/>
      <c r="H122" s="544"/>
      <c r="I122" s="544" t="s">
        <v>96</v>
      </c>
      <c r="J122" s="544"/>
      <c r="K122" s="520"/>
      <c r="L122" s="521"/>
      <c r="M122" s="521"/>
      <c r="N122" s="522"/>
      <c r="O122" s="556" t="s">
        <v>97</v>
      </c>
      <c r="P122" s="553"/>
      <c r="Q122" s="284"/>
      <c r="R122" s="284"/>
    </row>
    <row r="123" spans="2:18" ht="12.75" customHeight="1">
      <c r="B123" s="545"/>
      <c r="C123" s="545"/>
      <c r="D123" s="545"/>
      <c r="E123" s="545"/>
      <c r="F123" s="545"/>
      <c r="G123" s="545"/>
      <c r="H123" s="545"/>
      <c r="I123" s="545"/>
      <c r="J123" s="545"/>
      <c r="K123" s="523"/>
      <c r="L123" s="524"/>
      <c r="M123" s="524"/>
      <c r="N123" s="525"/>
      <c r="O123" s="557"/>
      <c r="P123" s="554"/>
      <c r="Q123" s="284"/>
      <c r="R123" s="284"/>
    </row>
    <row r="124" spans="2:18" ht="12.75" customHeight="1">
      <c r="B124" s="546"/>
      <c r="C124" s="546"/>
      <c r="D124" s="546"/>
      <c r="E124" s="546"/>
      <c r="F124" s="546"/>
      <c r="G124" s="546"/>
      <c r="H124" s="546"/>
      <c r="I124" s="546"/>
      <c r="J124" s="546"/>
      <c r="K124" s="526"/>
      <c r="L124" s="527"/>
      <c r="M124" s="527"/>
      <c r="N124" s="528"/>
      <c r="O124" s="558"/>
      <c r="P124" s="555"/>
      <c r="Q124" s="284"/>
      <c r="R124" s="284"/>
    </row>
    <row r="125" spans="2:16" ht="12">
      <c r="B125" s="186"/>
      <c r="C125" s="186"/>
      <c r="D125" s="186"/>
      <c r="E125" s="186"/>
      <c r="F125" s="324"/>
      <c r="G125" s="186"/>
      <c r="H125" s="186"/>
      <c r="I125" s="325"/>
      <c r="J125" s="186"/>
      <c r="K125" s="186"/>
      <c r="L125" s="186"/>
      <c r="M125" s="186"/>
      <c r="N125" s="186"/>
      <c r="O125" s="186"/>
      <c r="P125" s="186"/>
    </row>
    <row r="126" spans="2:16" ht="12">
      <c r="B126" s="186"/>
      <c r="C126" s="186"/>
      <c r="D126" s="186"/>
      <c r="E126" s="186"/>
      <c r="F126" s="324"/>
      <c r="G126" s="186"/>
      <c r="H126" s="186"/>
      <c r="I126" s="325"/>
      <c r="J126" s="186"/>
      <c r="K126" s="186"/>
      <c r="L126" s="186"/>
      <c r="M126" s="186"/>
      <c r="N126" s="186"/>
      <c r="O126" s="186"/>
      <c r="P126" s="186"/>
    </row>
    <row r="127" spans="2:17" ht="12.75" customHeight="1">
      <c r="B127" s="564" t="s">
        <v>242</v>
      </c>
      <c r="C127" s="564" t="s">
        <v>234</v>
      </c>
      <c r="D127" s="567" t="s">
        <v>95</v>
      </c>
      <c r="E127" s="567"/>
      <c r="F127" s="567"/>
      <c r="G127" s="564"/>
      <c r="H127" s="564"/>
      <c r="I127" s="564" t="s">
        <v>96</v>
      </c>
      <c r="J127" s="564"/>
      <c r="K127" s="535"/>
      <c r="L127" s="536"/>
      <c r="M127" s="536"/>
      <c r="N127" s="537"/>
      <c r="O127" s="568" t="s">
        <v>97</v>
      </c>
      <c r="P127" s="550"/>
      <c r="Q127" s="284"/>
    </row>
    <row r="128" spans="2:17" ht="12.75" customHeight="1">
      <c r="B128" s="565"/>
      <c r="C128" s="565"/>
      <c r="D128" s="565"/>
      <c r="E128" s="565"/>
      <c r="F128" s="565"/>
      <c r="G128" s="565"/>
      <c r="H128" s="565"/>
      <c r="I128" s="565"/>
      <c r="J128" s="565"/>
      <c r="K128" s="538"/>
      <c r="L128" s="539"/>
      <c r="M128" s="539"/>
      <c r="N128" s="540"/>
      <c r="O128" s="569"/>
      <c r="P128" s="551"/>
      <c r="Q128" s="284"/>
    </row>
    <row r="129" spans="2:17" ht="12.75" customHeight="1">
      <c r="B129" s="566"/>
      <c r="C129" s="566"/>
      <c r="D129" s="566"/>
      <c r="E129" s="566"/>
      <c r="F129" s="566"/>
      <c r="G129" s="566"/>
      <c r="H129" s="566"/>
      <c r="I129" s="566"/>
      <c r="J129" s="566"/>
      <c r="K129" s="541"/>
      <c r="L129" s="542"/>
      <c r="M129" s="542"/>
      <c r="N129" s="543"/>
      <c r="O129" s="570"/>
      <c r="P129" s="552"/>
      <c r="Q129" s="284"/>
    </row>
  </sheetData>
  <sheetProtection selectLockedCells="1"/>
  <protectedRanges>
    <protectedRange sqref="Q127 D122:F122 D127:F127 Q122" name="Oblast3"/>
    <protectedRange sqref="B7:B97 G7:G97 H7:H98 I7:N97 C48:F97 C7:F46" name="Oblast2"/>
  </protectedRanges>
  <mergeCells count="143">
    <mergeCell ref="A2:B2"/>
    <mergeCell ref="A3:B3"/>
    <mergeCell ref="A5:A6"/>
    <mergeCell ref="D107:J107"/>
    <mergeCell ref="G4:H4"/>
    <mergeCell ref="B5:B6"/>
    <mergeCell ref="C5:C6"/>
    <mergeCell ref="E5:E6"/>
    <mergeCell ref="D5:D6"/>
    <mergeCell ref="B127:B129"/>
    <mergeCell ref="C127:C129"/>
    <mergeCell ref="D127:H129"/>
    <mergeCell ref="I127:J129"/>
    <mergeCell ref="O127:O129"/>
    <mergeCell ref="D122:H124"/>
    <mergeCell ref="I122:J124"/>
    <mergeCell ref="P127:P129"/>
    <mergeCell ref="P122:P124"/>
    <mergeCell ref="O122:O124"/>
    <mergeCell ref="D104:J104"/>
    <mergeCell ref="N5:N6"/>
    <mergeCell ref="J5:J6"/>
    <mergeCell ref="D105:J105"/>
    <mergeCell ref="O5:O6"/>
    <mergeCell ref="P5:Q6"/>
    <mergeCell ref="F5:F6"/>
    <mergeCell ref="P7:Q7"/>
    <mergeCell ref="P8:Q8"/>
    <mergeCell ref="K127:N129"/>
    <mergeCell ref="B122:B124"/>
    <mergeCell ref="C122:C124"/>
    <mergeCell ref="D118:K118"/>
    <mergeCell ref="K114:O114"/>
    <mergeCell ref="P9:Q9"/>
    <mergeCell ref="P10:Q10"/>
    <mergeCell ref="P11:Q11"/>
    <mergeCell ref="P12:Q12"/>
    <mergeCell ref="P13:Q13"/>
    <mergeCell ref="P14:Q14"/>
    <mergeCell ref="P15:Q15"/>
    <mergeCell ref="P17:Q17"/>
    <mergeCell ref="P16:Q16"/>
    <mergeCell ref="P19:Q19"/>
    <mergeCell ref="P18:Q18"/>
    <mergeCell ref="P20:Q20"/>
    <mergeCell ref="P22:Q22"/>
    <mergeCell ref="P21:Q21"/>
    <mergeCell ref="P23:Q23"/>
    <mergeCell ref="P25:Q25"/>
    <mergeCell ref="P24:Q24"/>
    <mergeCell ref="P26:Q26"/>
    <mergeCell ref="P27:Q27"/>
    <mergeCell ref="P29:Q29"/>
    <mergeCell ref="P28:Q28"/>
    <mergeCell ref="P30:Q30"/>
    <mergeCell ref="P31:Q31"/>
    <mergeCell ref="P32:Q32"/>
    <mergeCell ref="P33:Q33"/>
    <mergeCell ref="P34:Q34"/>
    <mergeCell ref="P35:Q35"/>
    <mergeCell ref="P36:Q36"/>
    <mergeCell ref="P38:Q38"/>
    <mergeCell ref="P37:Q37"/>
    <mergeCell ref="P39:Q39"/>
    <mergeCell ref="P41:Q41"/>
    <mergeCell ref="P40:Q40"/>
    <mergeCell ref="P42:Q42"/>
    <mergeCell ref="P43:Q43"/>
    <mergeCell ref="P44:Q44"/>
    <mergeCell ref="P45:Q45"/>
    <mergeCell ref="P46:Q46"/>
    <mergeCell ref="P47:Q47"/>
    <mergeCell ref="P48:Q48"/>
    <mergeCell ref="P49:Q49"/>
    <mergeCell ref="P50:Q50"/>
    <mergeCell ref="P52:Q52"/>
    <mergeCell ref="P51:Q51"/>
    <mergeCell ref="P53:Q53"/>
    <mergeCell ref="P54:Q54"/>
    <mergeCell ref="P55:Q55"/>
    <mergeCell ref="P56:Q56"/>
    <mergeCell ref="P57:Q57"/>
    <mergeCell ref="P58:Q58"/>
    <mergeCell ref="P59:Q59"/>
    <mergeCell ref="P60:Q60"/>
    <mergeCell ref="P61:Q61"/>
    <mergeCell ref="P62:Q62"/>
    <mergeCell ref="P63:Q63"/>
    <mergeCell ref="P64:Q64"/>
    <mergeCell ref="P65:Q65"/>
    <mergeCell ref="P66:Q66"/>
    <mergeCell ref="P67:Q67"/>
    <mergeCell ref="P68:Q68"/>
    <mergeCell ref="P69:Q69"/>
    <mergeCell ref="P70:Q70"/>
    <mergeCell ref="P71:Q71"/>
    <mergeCell ref="P72:Q72"/>
    <mergeCell ref="P73:Q73"/>
    <mergeCell ref="P74:Q74"/>
    <mergeCell ref="P75:Q75"/>
    <mergeCell ref="P76:Q76"/>
    <mergeCell ref="P77:Q77"/>
    <mergeCell ref="P78:Q78"/>
    <mergeCell ref="P79:Q79"/>
    <mergeCell ref="P80:Q80"/>
    <mergeCell ref="P81:Q81"/>
    <mergeCell ref="P82:Q82"/>
    <mergeCell ref="P83:Q83"/>
    <mergeCell ref="P84:Q84"/>
    <mergeCell ref="P85:Q85"/>
    <mergeCell ref="P86:Q86"/>
    <mergeCell ref="P87:Q87"/>
    <mergeCell ref="P88:Q88"/>
    <mergeCell ref="P89:Q89"/>
    <mergeCell ref="P90:Q90"/>
    <mergeCell ref="P91:Q91"/>
    <mergeCell ref="P92:Q92"/>
    <mergeCell ref="P93:Q93"/>
    <mergeCell ref="P94:Q94"/>
    <mergeCell ref="P95:Q95"/>
    <mergeCell ref="P96:Q96"/>
    <mergeCell ref="P97:Q97"/>
    <mergeCell ref="K122:N124"/>
    <mergeCell ref="D117:K117"/>
    <mergeCell ref="D119:K119"/>
    <mergeCell ref="D110:J110"/>
    <mergeCell ref="D113:J113"/>
    <mergeCell ref="A1:Q1"/>
    <mergeCell ref="A4:B4"/>
    <mergeCell ref="C2:D2"/>
    <mergeCell ref="C3:D3"/>
    <mergeCell ref="M5:M6"/>
    <mergeCell ref="K5:K6"/>
    <mergeCell ref="L5:L6"/>
    <mergeCell ref="F3:H3"/>
    <mergeCell ref="I2:J3"/>
    <mergeCell ref="M2:N2"/>
    <mergeCell ref="M3:N3"/>
    <mergeCell ref="D112:J112"/>
    <mergeCell ref="D106:J106"/>
    <mergeCell ref="D111:J111"/>
    <mergeCell ref="I5:I6"/>
    <mergeCell ref="F2:H2"/>
  </mergeCells>
  <conditionalFormatting sqref="N8">
    <cfRule type="cellIs" priority="1" dxfId="0" operator="equal" stopIfTrue="1">
      <formula>$I$8</formula>
    </cfRule>
  </conditionalFormatting>
  <dataValidations count="3">
    <dataValidation type="list" allowBlank="1" showInputMessage="1" showErrorMessage="1" sqref="I7:I97 N7:N97">
      <formula1>"Ano,Ne"</formula1>
    </dataValidation>
    <dataValidation type="list" allowBlank="1" showInputMessage="1" showErrorMessage="1" sqref="G7:G25 G27:G97">
      <formula1>NEINV</formula1>
    </dataValidation>
    <dataValidation type="list" allowBlank="1" showInputMessage="1" showErrorMessage="1" sqref="H7:H98">
      <formula1>INV</formula1>
    </dataValidation>
  </dataValidations>
  <printOptions/>
  <pageMargins left="0.1968503937007874" right="0.1968503937007874" top="0.6516768292682927" bottom="0.984251968503937" header="0.27" footer="0.5118110236220472"/>
  <pageSetup fitToHeight="1" fitToWidth="1" horizontalDpi="600" verticalDpi="600" orientation="landscape" paperSize="8" scale="46" r:id="rId3"/>
  <headerFooter alignWithMargins="0">
    <oddHeader>&amp;L&amp;20Program 113 310  Rozvoj a obnova materiálně technické základny sociálních služeb&amp;CStránka &amp;P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8"/>
  <sheetViews>
    <sheetView zoomScalePageLayoutView="0" workbookViewId="0" topLeftCell="A28">
      <selection activeCell="H9" sqref="H9"/>
    </sheetView>
  </sheetViews>
  <sheetFormatPr defaultColWidth="9.140625" defaultRowHeight="12.75"/>
  <cols>
    <col min="1" max="1" width="6.8515625" style="186" customWidth="1"/>
    <col min="2" max="2" width="45.7109375" style="186" customWidth="1"/>
    <col min="3" max="3" width="16.7109375" style="186" customWidth="1"/>
    <col min="4" max="4" width="16.140625" style="186" customWidth="1"/>
    <col min="5" max="5" width="7.421875" style="186" customWidth="1"/>
    <col min="6" max="6" width="46.7109375" style="186" customWidth="1"/>
    <col min="7" max="8" width="16.28125" style="186" customWidth="1"/>
    <col min="9" max="16384" width="9.140625" style="186" customWidth="1"/>
  </cols>
  <sheetData>
    <row r="1" spans="1:8" ht="12.75">
      <c r="A1" s="185" t="e">
        <f>'Přehled smluv a faktur'!#REF!</f>
        <v>#REF!</v>
      </c>
      <c r="B1" s="185"/>
      <c r="C1" s="580" t="e">
        <f>'Přehled smluv a faktur'!#REF!</f>
        <v>#REF!</v>
      </c>
      <c r="D1" s="581"/>
      <c r="E1" s="185" t="e">
        <f>'Přehled smluv a faktur'!#REF!</f>
        <v>#REF!</v>
      </c>
      <c r="F1" s="185"/>
      <c r="G1" s="580" t="e">
        <f>'Přehled smluv a faktur'!#REF!</f>
        <v>#REF!</v>
      </c>
      <c r="H1" s="581"/>
    </row>
    <row r="2" spans="1:8" ht="12">
      <c r="A2" s="187" t="s">
        <v>98</v>
      </c>
      <c r="B2" s="188" t="s">
        <v>99</v>
      </c>
      <c r="C2" s="189" t="s">
        <v>100</v>
      </c>
      <c r="D2" s="189" t="s">
        <v>101</v>
      </c>
      <c r="E2" s="187" t="s">
        <v>85</v>
      </c>
      <c r="F2" s="188" t="s">
        <v>102</v>
      </c>
      <c r="G2" s="189" t="s">
        <v>100</v>
      </c>
      <c r="H2" s="189" t="s">
        <v>101</v>
      </c>
    </row>
    <row r="3" spans="1:8" ht="12">
      <c r="A3" s="274">
        <v>5010</v>
      </c>
      <c r="B3" s="187" t="s">
        <v>204</v>
      </c>
      <c r="C3" s="191">
        <f>SUMIF('Přehled smluv a faktur'!G7:G97,"=5010",'Přehled smluv a faktur'!J7:J97)</f>
        <v>0</v>
      </c>
      <c r="D3" s="191">
        <f>SUMIF('Přehled smluv a faktur'!G7:G97,"=5010",'Přehled smluv a faktur'!L7:L97)</f>
        <v>15</v>
      </c>
      <c r="E3" s="274">
        <v>6010</v>
      </c>
      <c r="F3" s="187" t="s">
        <v>103</v>
      </c>
      <c r="G3" s="191">
        <f>SUMIF('Přehled smluv a faktur'!H7:H97,"=6010",'Přehled smluv a faktur'!J7:J97)</f>
        <v>0</v>
      </c>
      <c r="H3" s="191">
        <f>SUMIF('Přehled smluv a faktur'!H7:H97,"=6010",'Přehled smluv a faktur'!L7:L97)</f>
        <v>20</v>
      </c>
    </row>
    <row r="4" spans="1:8" ht="12">
      <c r="A4" s="274">
        <v>5011</v>
      </c>
      <c r="B4" s="187" t="s">
        <v>205</v>
      </c>
      <c r="C4" s="191">
        <f>SUMIF('Přehled smluv a faktur'!G7:G97,"=5011",'Přehled smluv a faktur'!J7:J97)</f>
        <v>0</v>
      </c>
      <c r="D4" s="191">
        <f>SUMIF('Přehled smluv a faktur'!G7:G97,"=5011",'Přehled smluv a faktur'!L7:L97)</f>
        <v>0</v>
      </c>
      <c r="E4" s="274">
        <v>6011</v>
      </c>
      <c r="F4" s="187" t="s">
        <v>104</v>
      </c>
      <c r="G4" s="191">
        <f>SUMIF('Přehled smluv a faktur'!H7:H97,"=6011",'Přehled smluv a faktur'!J7:J97)</f>
        <v>0</v>
      </c>
      <c r="H4" s="191">
        <f>SUMIF('Přehled smluv a faktur'!H7:H97,"=6011",'Přehled smluv a faktur'!L7:L97)</f>
        <v>0</v>
      </c>
    </row>
    <row r="5" spans="1:8" ht="12">
      <c r="A5" s="274">
        <v>5012</v>
      </c>
      <c r="B5" s="187" t="s">
        <v>105</v>
      </c>
      <c r="C5" s="191">
        <f>SUMIF('Přehled smluv a faktur'!G7:G97,"=5012",'Přehled smluv a faktur'!J7:J97)</f>
        <v>0</v>
      </c>
      <c r="D5" s="191">
        <f>SUMIF('Přehled smluv a faktur'!G7:G97,"=5012",'Přehled smluv a faktur'!L7:L97)</f>
        <v>0</v>
      </c>
      <c r="E5" s="274">
        <v>6012</v>
      </c>
      <c r="F5" s="187" t="s">
        <v>105</v>
      </c>
      <c r="G5" s="191">
        <f>SUMIF('Přehled smluv a faktur'!H7:H97,"=6012",'Přehled smluv a faktur'!J7:J97)</f>
        <v>0</v>
      </c>
      <c r="H5" s="191">
        <f>SUMIF('Přehled smluv a faktur'!H7:H97,"=6012",'Přehled smluv a faktur'!L7:L97)</f>
        <v>0</v>
      </c>
    </row>
    <row r="6" spans="1:8" ht="12">
      <c r="A6" s="274">
        <v>5014</v>
      </c>
      <c r="B6" s="187" t="s">
        <v>206</v>
      </c>
      <c r="C6" s="191">
        <f>SUMIF('Přehled smluv a faktur'!G7:G97,"=5014",'Přehled smluv a faktur'!J7:J97)</f>
        <v>0</v>
      </c>
      <c r="D6" s="191">
        <f>SUMIF('Přehled smluv a faktur'!G7:G97,"=5014",'Přehled smluv a faktur'!L7:L97)</f>
        <v>0</v>
      </c>
      <c r="E6" s="274">
        <v>6013</v>
      </c>
      <c r="F6" s="187" t="s">
        <v>224</v>
      </c>
      <c r="G6" s="191">
        <f>SUMIF('Přehled smluv a faktur'!H7:H97,"=6013",'Přehled smluv a faktur'!J7:J97)</f>
        <v>0</v>
      </c>
      <c r="H6" s="191">
        <f>SUMIF('Přehled smluv a faktur'!H7:H97,"=6013",'Přehled smluv a faktur'!L7:L97)</f>
        <v>45</v>
      </c>
    </row>
    <row r="7" spans="1:8" ht="12">
      <c r="A7" s="274">
        <v>5019</v>
      </c>
      <c r="B7" s="187" t="s">
        <v>207</v>
      </c>
      <c r="C7" s="191">
        <f>SUMIF('Přehled smluv a faktur'!G7:G97,"=5019",'Přehled smluv a faktur'!J7:J97)</f>
        <v>0</v>
      </c>
      <c r="D7" s="191">
        <f>SUMIF('Přehled smluv a faktur'!G7:G97,"=5019",'Přehled smluv a faktur'!L7:L97)</f>
        <v>0</v>
      </c>
      <c r="E7" s="186">
        <v>6014</v>
      </c>
      <c r="F7" s="186" t="s">
        <v>206</v>
      </c>
      <c r="G7" s="191">
        <f>SUMIF('Přehled smluv a faktur'!H7:H97,"=6014",'Přehled smluv a faktur'!J7:J97)</f>
        <v>0</v>
      </c>
      <c r="H7" s="191">
        <f>SUMIF('Přehled smluv a faktur'!H7:H97,"=6014",'Přehled smluv a faktur'!L7:L97)</f>
        <v>0</v>
      </c>
    </row>
    <row r="8" spans="1:8" ht="12">
      <c r="A8" s="275" t="s">
        <v>208</v>
      </c>
      <c r="B8" s="193" t="s">
        <v>209</v>
      </c>
      <c r="C8" s="194">
        <f>SUM(C3:C7)</f>
        <v>0</v>
      </c>
      <c r="D8" s="194">
        <f>SUM(D3:D7)</f>
        <v>15</v>
      </c>
      <c r="E8" s="274">
        <v>6019</v>
      </c>
      <c r="F8" s="187" t="s">
        <v>207</v>
      </c>
      <c r="G8" s="191">
        <f>SUMIF('Přehled smluv a faktur'!H7:H97,"=6019",'Přehled smluv a faktur'!J7:J97)</f>
        <v>0</v>
      </c>
      <c r="H8" s="191">
        <f>SUMIF('Přehled smluv a faktur'!H7:H97,"=6019",'Přehled smluv a faktur'!L7:L97)</f>
        <v>0</v>
      </c>
    </row>
    <row r="9" spans="1:8" ht="12">
      <c r="A9" s="274">
        <v>5030</v>
      </c>
      <c r="B9" s="187" t="s">
        <v>210</v>
      </c>
      <c r="C9" s="191">
        <f>SUMIF('Přehled smluv a faktur'!G7:G97,"=5030",'Přehled smluv a faktur'!J7:J97)</f>
        <v>0</v>
      </c>
      <c r="D9" s="191">
        <f>SUMIF('Přehled smluv a faktur'!G7:G97,"=5030",'Přehled smluv a faktur'!L7:L97)</f>
        <v>0</v>
      </c>
      <c r="E9" s="192" t="s">
        <v>225</v>
      </c>
      <c r="F9" s="193" t="s">
        <v>106</v>
      </c>
      <c r="G9" s="195">
        <f>SUM(G3:G8)</f>
        <v>0</v>
      </c>
      <c r="H9" s="195">
        <f>SUM(H3:H8)</f>
        <v>65</v>
      </c>
    </row>
    <row r="10" spans="1:8" ht="12">
      <c r="A10" s="274">
        <v>5031</v>
      </c>
      <c r="B10" s="187" t="s">
        <v>107</v>
      </c>
      <c r="C10" s="191">
        <f>SUMIF('Přehled smluv a faktur'!G7:G97,"=5031",'Přehled smluv a faktur'!J7:J97)</f>
        <v>0</v>
      </c>
      <c r="D10" s="191">
        <f>SUMIF('Přehled smluv a faktur'!G7:G97,"=5031",'Přehled smluv a faktur'!L7:L97)</f>
        <v>0</v>
      </c>
      <c r="E10" s="274">
        <v>6090</v>
      </c>
      <c r="F10" s="187" t="s">
        <v>109</v>
      </c>
      <c r="G10" s="191">
        <f>SUMIF('Přehled smluv a faktur'!H7:H97,"=6090",'Přehled smluv a faktur'!J7:J97)</f>
        <v>0</v>
      </c>
      <c r="H10" s="191">
        <f>SUMIF('Přehled smluv a faktur'!H7:H97,"=6090",'Přehled smluv a faktur'!L7:L97)</f>
        <v>0</v>
      </c>
    </row>
    <row r="11" spans="1:8" ht="12">
      <c r="A11" s="274">
        <v>5032</v>
      </c>
      <c r="B11" s="187" t="s">
        <v>108</v>
      </c>
      <c r="C11" s="191">
        <f>SUMIF('Přehled smluv a faktur'!G7:G97,"=5032",'Přehled smluv a faktur'!J7:J97)</f>
        <v>0</v>
      </c>
      <c r="D11" s="191">
        <f>SUMIF('Přehled smluv a faktur'!G7:G97,"=5032",'Přehled smluv a faktur'!L7:L97)</f>
        <v>0</v>
      </c>
      <c r="E11" s="274">
        <v>6091</v>
      </c>
      <c r="F11" s="187" t="s">
        <v>111</v>
      </c>
      <c r="G11" s="191">
        <f>SUMIF('Přehled smluv a faktur'!H7:H97,"=6091",'Přehled smluv a faktur'!J7:J97)</f>
        <v>0</v>
      </c>
      <c r="H11" s="191">
        <f>SUMIF('Přehled smluv a faktur'!H7:H97,"=6091",'Přehled smluv a faktur'!L7:L97)</f>
        <v>0</v>
      </c>
    </row>
    <row r="12" spans="1:8" ht="12">
      <c r="A12" s="274">
        <v>5039</v>
      </c>
      <c r="B12" s="187" t="s">
        <v>110</v>
      </c>
      <c r="C12" s="191">
        <f>SUMIF('Přehled smluv a faktur'!G7:G97,"=5039",'Přehled smluv a faktur'!J7:J97)</f>
        <v>0</v>
      </c>
      <c r="D12" s="191">
        <f>SUMIF('Přehled smluv a faktur'!G7:G97,"=5039",'Přehled smluv a faktur'!L7:L97)</f>
        <v>0</v>
      </c>
      <c r="E12" s="274">
        <v>6092</v>
      </c>
      <c r="F12" s="187" t="s">
        <v>113</v>
      </c>
      <c r="G12" s="191">
        <f>SUMIF('Přehled smluv a faktur'!H7:H97,"=6092",'Přehled smluv a faktur'!J7:J97)</f>
        <v>0</v>
      </c>
      <c r="H12" s="191">
        <f>SUMIF('Přehled smluv a faktur'!H7:H97,"=6092",'Přehled smluv a faktur'!L7:L97)</f>
        <v>0</v>
      </c>
    </row>
    <row r="13" spans="1:8" ht="12">
      <c r="A13" s="275" t="s">
        <v>211</v>
      </c>
      <c r="B13" s="193" t="s">
        <v>112</v>
      </c>
      <c r="C13" s="194">
        <f>SUM(C9:C12)</f>
        <v>0</v>
      </c>
      <c r="D13" s="194">
        <f>SUM(D9:D12)</f>
        <v>0</v>
      </c>
      <c r="E13" s="274">
        <v>6093</v>
      </c>
      <c r="F13" s="187" t="s">
        <v>115</v>
      </c>
      <c r="G13" s="191">
        <f>SUMIF('Přehled smluv a faktur'!H7:H97,"=6093",'Přehled smluv a faktur'!J7:J97)</f>
        <v>0</v>
      </c>
      <c r="H13" s="191">
        <f>SUMIF('Přehled smluv a faktur'!H7:H97,"=6093",'Přehled smluv a faktur'!L7:L97)</f>
        <v>0</v>
      </c>
    </row>
    <row r="14" spans="1:8" ht="12">
      <c r="A14" s="274">
        <v>5050</v>
      </c>
      <c r="B14" s="187" t="s">
        <v>114</v>
      </c>
      <c r="C14" s="191">
        <f>SUMIF('Přehled smluv a faktur'!G7:G97,"=5050",'Přehled smluv a faktur'!J7:J97)</f>
        <v>0</v>
      </c>
      <c r="D14" s="191">
        <f>SUMIF('Přehled smluv a faktur'!G7:G97,"=5050",'Přehled smluv a faktur'!L7:L97)</f>
        <v>0</v>
      </c>
      <c r="E14" s="274">
        <v>6094</v>
      </c>
      <c r="F14" s="187" t="s">
        <v>117</v>
      </c>
      <c r="G14" s="191">
        <f>SUMIF('Přehled smluv a faktur'!H7:H97,"=6094",'Přehled smluv a faktur'!J7:J97)</f>
        <v>0</v>
      </c>
      <c r="H14" s="191">
        <f>SUMIF('Přehled smluv a faktur'!H7:H97,"=6094",'Přehled smluv a faktur'!L7:L97)</f>
        <v>0</v>
      </c>
    </row>
    <row r="15" spans="1:8" ht="12">
      <c r="A15" s="274">
        <v>5051</v>
      </c>
      <c r="B15" s="187" t="s">
        <v>116</v>
      </c>
      <c r="C15" s="191">
        <f>SUMIF('Přehled smluv a faktur'!G7:G97,"=5051",'Přehled smluv a faktur'!J7:J97)</f>
        <v>0</v>
      </c>
      <c r="D15" s="191">
        <f>SUMIF('Přehled smluv a faktur'!G7:G97,"=5051",'Přehled smluv a faktur'!L7:L97)</f>
        <v>0</v>
      </c>
      <c r="E15" s="274">
        <v>6095</v>
      </c>
      <c r="F15" s="187" t="s">
        <v>119</v>
      </c>
      <c r="G15" s="191">
        <f>SUMIF('Přehled smluv a faktur'!H7:H97,"=6095",'Přehled smluv a faktur'!J7:J97)</f>
        <v>0</v>
      </c>
      <c r="H15" s="191">
        <f>SUMIF('Přehled smluv a faktur'!H7:H97,"=6095",'Přehled smluv a faktur'!L7:L97)</f>
        <v>0</v>
      </c>
    </row>
    <row r="16" spans="1:8" ht="12">
      <c r="A16" s="274">
        <v>5052</v>
      </c>
      <c r="B16" s="187" t="s">
        <v>118</v>
      </c>
      <c r="C16" s="191">
        <f>SUMIF('Přehled smluv a faktur'!G7:G97,"=5052",'Přehled smluv a faktur'!J7:J97)</f>
        <v>0</v>
      </c>
      <c r="D16" s="191">
        <f>SUMIF('Přehled smluv a faktur'!G7:G97,"=5052",'Přehled smluv a faktur'!L7:L97)</f>
        <v>0</v>
      </c>
      <c r="E16" s="274">
        <v>6096</v>
      </c>
      <c r="F16" s="187" t="s">
        <v>121</v>
      </c>
      <c r="G16" s="191">
        <f>SUMIF('Přehled smluv a faktur'!H7:H97,"=6096",'Přehled smluv a faktur'!J7:J97)</f>
        <v>0</v>
      </c>
      <c r="H16" s="191">
        <f>SUMIF('Přehled smluv a faktur'!H7:H97,"=6096",'Přehled smluv a faktur'!L7:L97)</f>
        <v>0</v>
      </c>
    </row>
    <row r="17" spans="1:8" ht="12">
      <c r="A17" s="274">
        <v>5053</v>
      </c>
      <c r="B17" s="187" t="s">
        <v>120</v>
      </c>
      <c r="C17" s="191">
        <f>SUMIF('Přehled smluv a faktur'!G7:G97,"=5053",'Přehled smluv a faktur'!J7:J97)</f>
        <v>0</v>
      </c>
      <c r="D17" s="191">
        <f>SUMIF('Přehled smluv a faktur'!G7:G97,"=5053",'Přehled smluv a faktur'!L7:L97)</f>
        <v>0</v>
      </c>
      <c r="E17" s="274">
        <v>6097</v>
      </c>
      <c r="F17" s="187" t="s">
        <v>123</v>
      </c>
      <c r="G17" s="191">
        <f>SUMIF('Přehled smluv a faktur'!H7:H97,"=6097",'Přehled smluv a faktur'!J7:J97)</f>
        <v>0</v>
      </c>
      <c r="H17" s="191">
        <f>SUMIF('Přehled smluv a faktur'!H7:H97,"=6097",'Přehled smluv a faktur'!L7:L97)</f>
        <v>0</v>
      </c>
    </row>
    <row r="18" spans="1:8" ht="12">
      <c r="A18" s="274">
        <v>5054</v>
      </c>
      <c r="B18" s="187" t="s">
        <v>122</v>
      </c>
      <c r="C18" s="191">
        <f>SUMIF('Přehled smluv a faktur'!G7:G97,"=5054",'Přehled smluv a faktur'!J7:J97)</f>
        <v>0</v>
      </c>
      <c r="D18" s="191">
        <f>SUMIF('Přehled smluv a faktur'!G7:G97,"=5054",'Přehled smluv a faktur'!L7:L97)</f>
        <v>0</v>
      </c>
      <c r="E18" s="274">
        <v>6099</v>
      </c>
      <c r="F18" s="187" t="s">
        <v>125</v>
      </c>
      <c r="G18" s="191">
        <f>SUMIF('Přehled smluv a faktur'!H7:H97,"=6099",'Přehled smluv a faktur'!J7:J97)</f>
        <v>0</v>
      </c>
      <c r="H18" s="191">
        <f>SUMIF('Přehled smluv a faktur'!H7:H97,"=6099",'Přehled smluv a faktur'!L7:L97)</f>
        <v>0</v>
      </c>
    </row>
    <row r="19" spans="1:8" ht="12">
      <c r="A19" s="274">
        <v>5055</v>
      </c>
      <c r="B19" s="187" t="s">
        <v>124</v>
      </c>
      <c r="C19" s="191">
        <f>SUMIF('Přehled smluv a faktur'!G7:G97,"=5055",'Přehled smluv a faktur'!J7:J97)</f>
        <v>0</v>
      </c>
      <c r="D19" s="191">
        <f>SUMIF('Přehled smluv a faktur'!G7:G97,"=5055",'Přehled smluv a faktur'!L7:L97)</f>
        <v>0</v>
      </c>
      <c r="E19" s="192" t="s">
        <v>226</v>
      </c>
      <c r="F19" s="193" t="s">
        <v>127</v>
      </c>
      <c r="G19" s="195">
        <f>SUM(G10:G18)</f>
        <v>0</v>
      </c>
      <c r="H19" s="195">
        <f>SUM(H10:H18)</f>
        <v>0</v>
      </c>
    </row>
    <row r="20" spans="1:8" ht="12">
      <c r="A20" s="274">
        <v>5056</v>
      </c>
      <c r="B20" s="187" t="s">
        <v>126</v>
      </c>
      <c r="C20" s="191">
        <f>SUMIF('Přehled smluv a faktur'!G7:G97,"=5056",'Přehled smluv a faktur'!J7:J97)</f>
        <v>0</v>
      </c>
      <c r="D20" s="191">
        <f>SUMIF('Přehled smluv a faktur'!G7:G97,"=5056",'Přehled smluv a faktur'!L7:L97)</f>
        <v>0</v>
      </c>
      <c r="E20" s="274">
        <v>6110</v>
      </c>
      <c r="F20" s="187" t="s">
        <v>129</v>
      </c>
      <c r="G20" s="191">
        <f>SUMIF('Přehled smluv a faktur'!H7:H97,"=6110",'Přehled smluv a faktur'!J7:J97)</f>
        <v>0</v>
      </c>
      <c r="H20" s="191">
        <f>SUMIF('Přehled smluv a faktur'!H7:H97,"=6110",'Přehled smluv a faktur'!L7:L97)</f>
        <v>0</v>
      </c>
    </row>
    <row r="21" spans="1:8" ht="12">
      <c r="A21" s="274">
        <v>5057</v>
      </c>
      <c r="B21" s="187" t="s">
        <v>128</v>
      </c>
      <c r="C21" s="191">
        <f>SUMIF('Přehled smluv a faktur'!G7:G97,"=5057",'Přehled smluv a faktur'!J7:J97)</f>
        <v>0</v>
      </c>
      <c r="D21" s="191">
        <f>SUMIF('Přehled smluv a faktur'!G7:G97,"=5057",'Přehled smluv a faktur'!L7:L97)</f>
        <v>0</v>
      </c>
      <c r="E21" s="274">
        <v>6111</v>
      </c>
      <c r="F21" s="187" t="s">
        <v>131</v>
      </c>
      <c r="G21" s="191">
        <f>SUMIF('Přehled smluv a faktur'!H7:H97,"=6111",'Přehled smluv a faktur'!J7:J97)</f>
        <v>0</v>
      </c>
      <c r="H21" s="191">
        <f>SUMIF('Přehled smluv a faktur'!H7:H97,"=6111",'Přehled smluv a faktur'!L7:L97)</f>
        <v>0</v>
      </c>
    </row>
    <row r="22" spans="1:8" ht="12">
      <c r="A22" s="274">
        <v>5058</v>
      </c>
      <c r="B22" s="187" t="s">
        <v>130</v>
      </c>
      <c r="C22" s="191">
        <f>SUMIF('Přehled smluv a faktur'!G7:G97,"=5058",'Přehled smluv a faktur'!J7:J97)</f>
        <v>0</v>
      </c>
      <c r="D22" s="191">
        <f>SUMIF('Přehled smluv a faktur'!G7:G97,"=5058",'Přehled smluv a faktur'!L7:L97)</f>
        <v>0</v>
      </c>
      <c r="E22" s="274">
        <v>6112</v>
      </c>
      <c r="F22" s="187" t="s">
        <v>133</v>
      </c>
      <c r="G22" s="191">
        <f>SUMIF('Přehled smluv a faktur'!H7:H97,"=6112",'Přehled smluv a faktur'!J7:J97)</f>
        <v>0</v>
      </c>
      <c r="H22" s="191">
        <f>SUMIF('Přehled smluv a faktur'!H7:H97,"=6112",'Přehled smluv a faktur'!L7:L97)</f>
        <v>0</v>
      </c>
    </row>
    <row r="23" spans="1:8" ht="12">
      <c r="A23" s="192" t="s">
        <v>212</v>
      </c>
      <c r="B23" s="193" t="s">
        <v>132</v>
      </c>
      <c r="C23" s="194">
        <f>SUM(C14:C22)</f>
        <v>0</v>
      </c>
      <c r="D23" s="194">
        <f>SUM(D14:D22)</f>
        <v>0</v>
      </c>
      <c r="E23" s="274">
        <v>6113</v>
      </c>
      <c r="F23" s="187" t="s">
        <v>135</v>
      </c>
      <c r="G23" s="191">
        <f>SUMIF('Přehled smluv a faktur'!H7:H97,"=6113",'Přehled smluv a faktur'!J7:J97)</f>
        <v>0</v>
      </c>
      <c r="H23" s="191">
        <f>SUMIF('Přehled smluv a faktur'!H7:H97,"=6113",'Přehled smluv a faktur'!L7:L97)</f>
        <v>0</v>
      </c>
    </row>
    <row r="24" spans="1:8" ht="12">
      <c r="A24" s="274">
        <v>5070</v>
      </c>
      <c r="B24" s="187" t="s">
        <v>134</v>
      </c>
      <c r="C24" s="191">
        <f>SUMIF('Přehled smluv a faktur'!G7:G97,"=5070",'Přehled smluv a faktur'!J7:J97)</f>
        <v>0</v>
      </c>
      <c r="D24" s="191">
        <f>SUMIF('Přehled smluv a faktur'!G7:G97,"=5070",'Přehled smluv a faktur'!L7:L97)</f>
        <v>0</v>
      </c>
      <c r="E24" s="274">
        <v>6114</v>
      </c>
      <c r="F24" s="187" t="s">
        <v>137</v>
      </c>
      <c r="G24" s="191">
        <f>SUMIF('Přehled smluv a faktur'!H7:H97,"=6114",'Přehled smluv a faktur'!J7:J97)</f>
        <v>0</v>
      </c>
      <c r="H24" s="191">
        <f>SUMIF('Přehled smluv a faktur'!H7:H97,"=6114",'Přehled smluv a faktur'!L7:L97)</f>
        <v>0</v>
      </c>
    </row>
    <row r="25" spans="1:8" ht="12">
      <c r="A25" s="274">
        <v>5071</v>
      </c>
      <c r="B25" s="187" t="s">
        <v>136</v>
      </c>
      <c r="C25" s="191">
        <f>SUMIF('Přehled smluv a faktur'!G7:G97,"=5071",'Přehled smluv a faktur'!J7:J97)</f>
        <v>0</v>
      </c>
      <c r="D25" s="191">
        <f>SUMIF('Přehled smluv a faktur'!G7:G97,"=5071",'Přehled smluv a faktur'!L7:L97)</f>
        <v>0</v>
      </c>
      <c r="E25" s="274">
        <v>6115</v>
      </c>
      <c r="F25" s="187" t="s">
        <v>227</v>
      </c>
      <c r="G25" s="191">
        <f>SUMIF('Přehled smluv a faktur'!H7:H97,"=6115",'Přehled smluv a faktur'!J7:J97)</f>
        <v>0</v>
      </c>
      <c r="H25" s="191">
        <f>SUMIF('Přehled smluv a faktur'!H7:H97,"=6115",'Přehled smluv a faktur'!L7:L97)</f>
        <v>0</v>
      </c>
    </row>
    <row r="26" spans="1:8" ht="12">
      <c r="A26" s="274">
        <v>5072</v>
      </c>
      <c r="B26" s="187" t="s">
        <v>138</v>
      </c>
      <c r="C26" s="191">
        <f>SUMIF('Přehled smluv a faktur'!G7:G97,"=5072",'Přehled smluv a faktur'!J7:J97)</f>
        <v>0</v>
      </c>
      <c r="D26" s="191">
        <f>SUMIF('Přehled smluv a faktur'!G7:G97,"=5072",'Přehled smluv a faktur'!L7:L97)</f>
        <v>0</v>
      </c>
      <c r="E26" s="274">
        <v>6116</v>
      </c>
      <c r="F26" s="187" t="s">
        <v>140</v>
      </c>
      <c r="G26" s="191">
        <f>SUMIF('Přehled smluv a faktur'!H7:H97,"=6116",'Přehled smluv a faktur'!J7:J97)</f>
        <v>0</v>
      </c>
      <c r="H26" s="191">
        <f>SUMIF('Přehled smluv a faktur'!H7:H97,"=6116",'Přehled smluv a faktur'!L7:L97)</f>
        <v>0</v>
      </c>
    </row>
    <row r="27" spans="1:8" ht="12">
      <c r="A27" s="274">
        <v>5073</v>
      </c>
      <c r="B27" s="187" t="s">
        <v>139</v>
      </c>
      <c r="C27" s="191">
        <f>SUMIF('Přehled smluv a faktur'!G7:G97,"=5073",'Přehled smluv a faktur'!J7:J97)</f>
        <v>0</v>
      </c>
      <c r="D27" s="191">
        <f>SUMIF('Přehled smluv a faktur'!G7:G97,"=5073",'Přehled smluv a faktur'!L7:L97)</f>
        <v>0</v>
      </c>
      <c r="E27" s="274">
        <v>6117</v>
      </c>
      <c r="F27" s="187" t="s">
        <v>142</v>
      </c>
      <c r="G27" s="191">
        <f>SUMIF('Přehled smluv a faktur'!H7:H97,"=6117",'Přehled smluv a faktur'!J7:J97)</f>
        <v>0</v>
      </c>
      <c r="H27" s="191">
        <f>SUMIF('Přehled smluv a faktur'!H7:H97,"=6117",'Přehled smluv a faktur'!L7:L97)</f>
        <v>0</v>
      </c>
    </row>
    <row r="28" spans="1:8" ht="12">
      <c r="A28" s="274">
        <v>5074</v>
      </c>
      <c r="B28" s="187" t="s">
        <v>141</v>
      </c>
      <c r="C28" s="191">
        <f>SUMIF('Přehled smluv a faktur'!G7:G97,"=5074",'Přehled smluv a faktur'!J7:J97)</f>
        <v>0</v>
      </c>
      <c r="D28" s="191">
        <f>SUMIF('Přehled smluv a faktur'!G7:G97,"=5074",'Přehled smluv a faktur'!L7:L97)</f>
        <v>0</v>
      </c>
      <c r="E28" s="274">
        <v>6119</v>
      </c>
      <c r="F28" s="187" t="s">
        <v>144</v>
      </c>
      <c r="G28" s="191">
        <f>SUMIF('Přehled smluv a faktur'!H7:H97,"=6119",'Přehled smluv a faktur'!J7:J97)</f>
        <v>0</v>
      </c>
      <c r="H28" s="191">
        <f>SUMIF('Přehled smluv a faktur'!H7:H97,"=6119",'Přehled smluv a faktur'!L7:L97)</f>
        <v>0</v>
      </c>
    </row>
    <row r="29" spans="1:8" ht="12">
      <c r="A29" s="274">
        <v>5075</v>
      </c>
      <c r="B29" s="187" t="s">
        <v>143</v>
      </c>
      <c r="C29" s="191">
        <f>SUMIF('Přehled smluv a faktur'!G7:G97,"=5075",'Přehled smluv a faktur'!J7:J97)</f>
        <v>0</v>
      </c>
      <c r="D29" s="191">
        <f>SUMIF('Přehled smluv a faktur'!G7:G97,"=5075",'Přehled smluv a faktur'!L7:L97)</f>
        <v>0</v>
      </c>
      <c r="E29" s="192" t="s">
        <v>228</v>
      </c>
      <c r="F29" s="193" t="s">
        <v>146</v>
      </c>
      <c r="G29" s="195">
        <f>SUM(G20:G28)</f>
        <v>0</v>
      </c>
      <c r="H29" s="195">
        <f>SUM(H20:H28)</f>
        <v>0</v>
      </c>
    </row>
    <row r="30" spans="1:8" ht="12">
      <c r="A30" s="274">
        <v>5076</v>
      </c>
      <c r="B30" s="187" t="s">
        <v>145</v>
      </c>
      <c r="C30" s="191">
        <f>SUMIF('Přehled smluv a faktur'!G7:G97,"=5076",'Přehled smluv a faktur'!J7:J97)</f>
        <v>0</v>
      </c>
      <c r="D30" s="191">
        <f>SUMIF('Přehled smluv a faktur'!G7:G97,"=5076",'Přehled smluv a faktur'!L7:L97)</f>
        <v>0</v>
      </c>
      <c r="E30" s="274">
        <v>6130</v>
      </c>
      <c r="F30" s="187" t="s">
        <v>148</v>
      </c>
      <c r="G30" s="191">
        <f>SUMIF('Přehled smluv a faktur'!H7:H97,"=6130",'Přehled smluv a faktur'!J7:J97)</f>
        <v>0</v>
      </c>
      <c r="H30" s="191">
        <f>SUMIF('Přehled smluv a faktur'!G7:G97,"=6130",'Přehled smluv a faktur'!O7:HU97)</f>
        <v>0</v>
      </c>
    </row>
    <row r="31" spans="1:8" ht="12">
      <c r="A31" s="274">
        <v>5077</v>
      </c>
      <c r="B31" s="187" t="s">
        <v>147</v>
      </c>
      <c r="C31" s="191">
        <f>SUMIF('Přehled smluv a faktur'!G7:G97,"=5077",'Přehled smluv a faktur'!J7:J97)</f>
        <v>0</v>
      </c>
      <c r="D31" s="191">
        <f>SUMIF('Přehled smluv a faktur'!G7:G97,"=5077",'Přehled smluv a faktur'!L7:L97)</f>
        <v>0</v>
      </c>
      <c r="E31" s="274">
        <v>6131</v>
      </c>
      <c r="F31" s="187" t="s">
        <v>150</v>
      </c>
      <c r="G31" s="191">
        <f>SUMIF('Přehled smluv a faktur'!H7:H97,"=6131",'Přehled smluv a faktur'!J7:J97)</f>
        <v>0</v>
      </c>
      <c r="H31" s="191">
        <f>SUMIF('Přehled smluv a faktur'!H7:H97,"=6131",'Přehled smluv a faktur'!L7:L97)</f>
        <v>0</v>
      </c>
    </row>
    <row r="32" spans="1:8" ht="12">
      <c r="A32" s="274">
        <v>5078</v>
      </c>
      <c r="B32" s="187" t="s">
        <v>149</v>
      </c>
      <c r="C32" s="191">
        <f>SUMIF('Přehled smluv a faktur'!G7:G97,"=5078",'Přehled smluv a faktur'!J7:J97)</f>
        <v>0</v>
      </c>
      <c r="D32" s="191">
        <f>SUMIF('Přehled smluv a faktur'!G7:G97,"=5078",'Přehled smluv a faktur'!L7:L97)</f>
        <v>0</v>
      </c>
      <c r="E32" s="274">
        <v>6132</v>
      </c>
      <c r="F32" s="187" t="s">
        <v>152</v>
      </c>
      <c r="G32" s="191">
        <f>SUMIF('Přehled smluv a faktur'!H7:H97,"=6132",'Přehled smluv a faktur'!J7:J97)</f>
        <v>0</v>
      </c>
      <c r="H32" s="191">
        <f>SUMIF('Přehled smluv a faktur'!H7:H97,"=6132",'Přehled smluv a faktur'!L7:L97)</f>
        <v>0</v>
      </c>
    </row>
    <row r="33" spans="1:8" ht="12">
      <c r="A33" s="192" t="s">
        <v>213</v>
      </c>
      <c r="B33" s="193" t="s">
        <v>151</v>
      </c>
      <c r="C33" s="194">
        <f>SUM(C24:C32)</f>
        <v>0</v>
      </c>
      <c r="D33" s="194">
        <f>SUM(D24:D32)</f>
        <v>0</v>
      </c>
      <c r="E33" s="274">
        <v>6133</v>
      </c>
      <c r="F33" s="187" t="s">
        <v>153</v>
      </c>
      <c r="G33" s="191">
        <f>SUMIF('Přehled smluv a faktur'!H7:H97,"=6133",'Přehled smluv a faktur'!J7:J97)</f>
        <v>0</v>
      </c>
      <c r="H33" s="191">
        <f>SUMIF('Přehled smluv a faktur'!H7:H97,"=6133",'Přehled smluv a faktur'!L7:L97)</f>
        <v>0</v>
      </c>
    </row>
    <row r="34" spans="1:8" ht="12">
      <c r="A34" s="276">
        <v>5090</v>
      </c>
      <c r="B34" s="277" t="s">
        <v>214</v>
      </c>
      <c r="C34" s="278">
        <f>SUMIF('Přehled smluv a faktur'!G7:G97,"=5090",'Přehled smluv a faktur'!J7:J97)</f>
        <v>0</v>
      </c>
      <c r="D34" s="191">
        <f>SUMIF('Přehled smluv a faktur'!G7:G97,"=5090",'Přehled smluv a faktur'!L7:L97)</f>
        <v>0</v>
      </c>
      <c r="E34" s="274">
        <v>6139</v>
      </c>
      <c r="F34" s="187" t="s">
        <v>154</v>
      </c>
      <c r="G34" s="191">
        <f>SUMIF('Přehled smluv a faktur'!H7:H97,"=6139",'Přehled smluv a faktur'!J7:J97)</f>
        <v>0</v>
      </c>
      <c r="H34" s="191">
        <f>SUMIF('Přehled smluv a faktur'!H7:H97,"=6139",'Přehled smluv a faktur'!L7:L97)</f>
        <v>0</v>
      </c>
    </row>
    <row r="35" spans="1:8" ht="12">
      <c r="A35" s="274">
        <v>5091</v>
      </c>
      <c r="B35" s="187" t="s">
        <v>111</v>
      </c>
      <c r="C35" s="191">
        <f>SUMIF('Přehled smluv a faktur'!G7:G97,"=5091",'Přehled smluv a faktur'!J7:J97)</f>
        <v>0</v>
      </c>
      <c r="D35" s="191">
        <f>SUMIF('Přehled smluv a faktur'!G7:G97,"=5091",'Přehled smluv a faktur'!L7:L97)</f>
        <v>0</v>
      </c>
      <c r="E35" s="196" t="s">
        <v>229</v>
      </c>
      <c r="F35" s="193" t="s">
        <v>155</v>
      </c>
      <c r="G35" s="195">
        <f>SUM(G30:G34)</f>
        <v>0</v>
      </c>
      <c r="H35" s="195">
        <f>SUM(H30:H34)</f>
        <v>0</v>
      </c>
    </row>
    <row r="36" spans="1:8" ht="12">
      <c r="A36" s="274">
        <v>5093</v>
      </c>
      <c r="B36" s="187" t="s">
        <v>115</v>
      </c>
      <c r="C36" s="191">
        <f>SUMIF('Přehled smluv a faktur'!G7:G97,"=5093",'Přehled smluv a faktur'!J7:J97)</f>
        <v>0</v>
      </c>
      <c r="D36" s="191">
        <f>SUMIF('Přehled smluv a faktur'!G7:G97,"=5093",'Přehled smluv a faktur'!L7:L97)</f>
        <v>0</v>
      </c>
      <c r="E36" s="274">
        <v>6150</v>
      </c>
      <c r="F36" s="187" t="s">
        <v>156</v>
      </c>
      <c r="G36" s="191">
        <f>SUMIF('Přehled smluv a faktur'!H7:H97,"=6150",'Přehled smluv a faktur'!J7:J97)</f>
        <v>0</v>
      </c>
      <c r="H36" s="191">
        <f>SUMIF('Přehled smluv a faktur'!H7:H97,"=6150",'Přehled smluv a faktur'!L7:L97)</f>
        <v>0</v>
      </c>
    </row>
    <row r="37" spans="1:8" ht="12">
      <c r="A37" s="274">
        <v>5095</v>
      </c>
      <c r="B37" s="187" t="s">
        <v>119</v>
      </c>
      <c r="C37" s="191">
        <f>SUMIF('Přehled smluv a faktur'!G7:G97,"=5095",'Přehled smluv a faktur'!J7:J97)</f>
        <v>0</v>
      </c>
      <c r="D37" s="191">
        <f>SUMIF('Přehled smluv a faktur'!G7:G97,"=5095",'Přehled smluv a faktur'!L7:L97)</f>
        <v>0</v>
      </c>
      <c r="E37" s="274">
        <v>6151</v>
      </c>
      <c r="F37" s="187" t="s">
        <v>158</v>
      </c>
      <c r="G37" s="191">
        <f>SUMIF('Přehled smluv a faktur'!H7:H97,"=6151",'Přehled smluv a faktur'!J7:J97)</f>
        <v>0</v>
      </c>
      <c r="H37" s="191">
        <f>SUMIF('Přehled smluv a faktur'!H7:H97,"=6151",'Přehled smluv a faktur'!L7:L97)</f>
        <v>0</v>
      </c>
    </row>
    <row r="38" spans="1:8" ht="12">
      <c r="A38" s="274">
        <v>5099</v>
      </c>
      <c r="B38" s="187" t="s">
        <v>125</v>
      </c>
      <c r="C38" s="191">
        <f>SUMIF('Přehled smluv a faktur'!G7:G97,"=5099",'Přehled smluv a faktur'!J7:J97)</f>
        <v>0</v>
      </c>
      <c r="D38" s="191">
        <f>SUMIF('Přehled smluv a faktur'!G7:G97,"=5099",'Přehled smluv a faktur'!L7:L97)</f>
        <v>0</v>
      </c>
      <c r="E38" s="274">
        <v>6152</v>
      </c>
      <c r="F38" s="187" t="s">
        <v>159</v>
      </c>
      <c r="G38" s="191">
        <f>SUMIF('Přehled smluv a faktur'!H7:H97,"=6152",'Přehled smluv a faktur'!J7:J97)</f>
        <v>0</v>
      </c>
      <c r="H38" s="191">
        <f>SUMIF('Přehled smluv a faktur'!H7:H97,"=6152",'Přehled smluv a faktur'!L7:L97)</f>
        <v>0</v>
      </c>
    </row>
    <row r="39" spans="1:8" ht="12">
      <c r="A39" s="192" t="s">
        <v>215</v>
      </c>
      <c r="B39" s="193" t="s">
        <v>157</v>
      </c>
      <c r="C39" s="194">
        <f>SUM(C34:C38)</f>
        <v>0</v>
      </c>
      <c r="D39" s="194">
        <f>SUM(D34:D38)</f>
        <v>0</v>
      </c>
      <c r="E39" s="274">
        <v>6153</v>
      </c>
      <c r="F39" s="187" t="s">
        <v>123</v>
      </c>
      <c r="G39" s="191">
        <f>SUMIF('Přehled smluv a faktur'!H7:H97,"=6153",'Přehled smluv a faktur'!J7:J97)</f>
        <v>0</v>
      </c>
      <c r="H39" s="191">
        <f>SUMIF('Přehled smluv a faktur'!H7:H97,"=6153",'Přehled smluv a faktur'!L7:L97)</f>
        <v>0</v>
      </c>
    </row>
    <row r="40" spans="1:8" ht="12">
      <c r="A40" s="274">
        <v>5110</v>
      </c>
      <c r="B40" s="187" t="s">
        <v>129</v>
      </c>
      <c r="C40" s="191">
        <f>SUMIF('Přehled smluv a faktur'!G7:G97,"=5110",'Přehled smluv a faktur'!J7:J97)</f>
        <v>0</v>
      </c>
      <c r="D40" s="191">
        <f>SUMIF('Přehled smluv a faktur'!G7:G97,"=5110",'Přehled smluv a faktur'!L7:L97)</f>
        <v>0</v>
      </c>
      <c r="E40" s="274">
        <v>6154</v>
      </c>
      <c r="F40" s="187" t="s">
        <v>160</v>
      </c>
      <c r="G40" s="191">
        <f>SUMIF('Přehled smluv a faktur'!H7:H97,"=6154",'Přehled smluv a faktur'!J7:J97)</f>
        <v>0</v>
      </c>
      <c r="H40" s="191">
        <f>SUMIF('Přehled smluv a faktur'!H7:H97,"=6154",'Přehled smluv a faktur'!L7:L97)</f>
        <v>0</v>
      </c>
    </row>
    <row r="41" spans="1:8" ht="12">
      <c r="A41" s="274">
        <v>5111</v>
      </c>
      <c r="B41" s="187" t="s">
        <v>131</v>
      </c>
      <c r="C41" s="191">
        <f>SUMIF('Přehled smluv a faktur'!G7:G97,"=5111",'Přehled smluv a faktur'!J7:J97)</f>
        <v>0</v>
      </c>
      <c r="D41" s="191">
        <f>SUMIF('Přehled smluv a faktur'!G7:G97,"=5111",'Přehled smluv a faktur'!L7:L97)</f>
        <v>0</v>
      </c>
      <c r="E41" s="274">
        <v>6155</v>
      </c>
      <c r="F41" s="187" t="s">
        <v>161</v>
      </c>
      <c r="G41" s="191">
        <f>SUMIF('Přehled smluv a faktur'!H7:H97,"=6155",'Přehled smluv a faktur'!J7:J97)</f>
        <v>0</v>
      </c>
      <c r="H41" s="191">
        <f>SUMIF('Přehled smluv a faktur'!H7:H97,"=6155",'Přehled smluv a faktur'!L7:L97)</f>
        <v>0</v>
      </c>
    </row>
    <row r="42" spans="1:8" ht="12">
      <c r="A42" s="274">
        <v>5112</v>
      </c>
      <c r="B42" s="187" t="s">
        <v>133</v>
      </c>
      <c r="C42" s="191">
        <f>SUMIF('Přehled smluv a faktur'!G7:G97,"=5112",'Přehled smluv a faktur'!J7:J97)</f>
        <v>0</v>
      </c>
      <c r="D42" s="191">
        <f>SUMIF('Přehled smluv a faktur'!G7:G97,"=5112",'Přehled smluv a faktur'!L7:L97)</f>
        <v>0</v>
      </c>
      <c r="E42" s="274">
        <v>6156</v>
      </c>
      <c r="F42" s="187" t="s">
        <v>162</v>
      </c>
      <c r="G42" s="191">
        <f>SUMIF('Přehled smluv a faktur'!H7:H97,"=6156",'Přehled smluv a faktur'!J7:J97)</f>
        <v>0</v>
      </c>
      <c r="H42" s="191">
        <f>SUMIF('Přehled smluv a faktur'!H7:H97,"=6156",'Přehled smluv a faktur'!L7:L97)</f>
        <v>0</v>
      </c>
    </row>
    <row r="43" spans="1:8" ht="12">
      <c r="A43" s="274">
        <v>5113</v>
      </c>
      <c r="B43" s="187" t="s">
        <v>135</v>
      </c>
      <c r="C43" s="191">
        <f>SUMIF('Přehled smluv a faktur'!G7:G97,"=5113",'Přehled smluv a faktur'!J7:J97)</f>
        <v>0</v>
      </c>
      <c r="D43" s="191">
        <f>SUMIF('Přehled smluv a faktur'!G7:G97,"=5113",'Přehled smluv a faktur'!L7:L97)</f>
        <v>0</v>
      </c>
      <c r="E43" s="274">
        <v>6157</v>
      </c>
      <c r="F43" s="187" t="s">
        <v>163</v>
      </c>
      <c r="G43" s="191">
        <f>SUMIF('Přehled smluv a faktur'!H7:H97,"=6157",'Přehled smluv a faktur'!J7:J97)</f>
        <v>0</v>
      </c>
      <c r="H43" s="191">
        <f>SUMIF('Přehled smluv a faktur'!H7:H97,"=6157",'Přehled smluv a faktur'!L7:L97)</f>
        <v>0</v>
      </c>
    </row>
    <row r="44" spans="1:8" ht="12">
      <c r="A44" s="274">
        <v>5114</v>
      </c>
      <c r="B44" s="187" t="s">
        <v>137</v>
      </c>
      <c r="C44" s="191">
        <f>SUMIF('Přehled smluv a faktur'!G7:G97,"=5114",'Přehled smluv a faktur'!J7:J97)</f>
        <v>0</v>
      </c>
      <c r="D44" s="191">
        <f>SUMIF('Přehled smluv a faktur'!G7:G97,"=5114",'Přehled smluv a faktur'!L7:L97)</f>
        <v>0</v>
      </c>
      <c r="E44" s="274">
        <v>6159</v>
      </c>
      <c r="F44" s="187" t="s">
        <v>164</v>
      </c>
      <c r="G44" s="191">
        <f>SUMIF('Přehled smluv a faktur'!H7:H97,"=6159",'Přehled smluv a faktur'!J7:J97)</f>
        <v>0</v>
      </c>
      <c r="H44" s="191">
        <f>SUMIF('Přehled smluv a faktur'!H7:H97,"=6159",'Přehled smluv a faktur'!L7:L97)</f>
        <v>0</v>
      </c>
    </row>
    <row r="45" spans="1:8" ht="12">
      <c r="A45" s="274">
        <v>5115</v>
      </c>
      <c r="B45" s="187" t="s">
        <v>216</v>
      </c>
      <c r="C45" s="191">
        <f>SUMIF('Přehled smluv a faktur'!G7:G97,"=5115",'Přehled smluv a faktur'!J7:J97)</f>
        <v>0</v>
      </c>
      <c r="D45" s="191">
        <f>SUMIF('Přehled smluv a faktur'!G7:G97,"=5115",'Přehled smluv a faktur'!L7:L97)</f>
        <v>0</v>
      </c>
      <c r="E45" s="193" t="s">
        <v>230</v>
      </c>
      <c r="F45" s="193" t="s">
        <v>221</v>
      </c>
      <c r="G45" s="195">
        <f>SUM(G36:G44)</f>
        <v>0</v>
      </c>
      <c r="H45" s="195">
        <f>SUM(H36:H44)</f>
        <v>0</v>
      </c>
    </row>
    <row r="46" spans="1:8" ht="12">
      <c r="A46" s="274">
        <v>5116</v>
      </c>
      <c r="B46" s="187" t="s">
        <v>140</v>
      </c>
      <c r="C46" s="191">
        <f>SUMIF('Přehled smluv a faktur'!G7:G97,"=5116",'Přehled smluv a faktur'!J7:J97)</f>
        <v>0</v>
      </c>
      <c r="D46" s="191">
        <f>SUMIF('Přehled smluv a faktur'!G7:G97,"=5116",'Přehled smluv a faktur'!L7:L97)</f>
        <v>0</v>
      </c>
      <c r="E46" s="274">
        <v>6170</v>
      </c>
      <c r="F46" s="187" t="s">
        <v>165</v>
      </c>
      <c r="G46" s="191">
        <f>SUMIF('Přehled smluv a faktur'!H7:H97,"=6170",'Přehled smluv a faktur'!J7:J97)</f>
        <v>0</v>
      </c>
      <c r="H46" s="191">
        <f>SUMIF('Přehled smluv a faktur'!H7:H97,"=6170",'Přehled smluv a faktur'!L7:L97)</f>
        <v>0</v>
      </c>
    </row>
    <row r="47" spans="1:8" ht="12">
      <c r="A47" s="274">
        <v>5117</v>
      </c>
      <c r="B47" s="187" t="s">
        <v>142</v>
      </c>
      <c r="C47" s="191">
        <f>SUMIF('Přehled smluv a faktur'!G7:G97,"=5117",'Přehled smluv a faktur'!J7:J97)</f>
        <v>0</v>
      </c>
      <c r="D47" s="191">
        <f>SUMIF('Přehled smluv a faktur'!G7:G97,"=5117",'Přehled smluv a faktur'!L7:L97)</f>
        <v>0</v>
      </c>
      <c r="E47" s="274">
        <v>6171</v>
      </c>
      <c r="F47" s="187" t="s">
        <v>166</v>
      </c>
      <c r="G47" s="191">
        <f>SUMIF('Přehled smluv a faktur'!H7:H97,"=6171",'Přehled smluv a faktur'!J7:J97)</f>
        <v>0</v>
      </c>
      <c r="H47" s="191">
        <f>SUMIF('Přehled smluv a faktur'!H7:H97,"=6171",'Přehled smluv a faktur'!L7:L97)</f>
        <v>0</v>
      </c>
    </row>
    <row r="48" spans="1:8" ht="12">
      <c r="A48" s="274">
        <v>5119</v>
      </c>
      <c r="B48" s="187" t="s">
        <v>144</v>
      </c>
      <c r="C48" s="191">
        <f>SUMIF('Přehled smluv a faktur'!G7:G97,"=5119",'Přehled smluv a faktur'!J7:J97)</f>
        <v>0</v>
      </c>
      <c r="D48" s="191">
        <f>SUMIF('Přehled smluv a faktur'!G7:G97,"=5119",'Přehled smluv a faktur'!L7:L97)</f>
        <v>0</v>
      </c>
      <c r="E48" s="274">
        <v>6172</v>
      </c>
      <c r="F48" s="187" t="s">
        <v>167</v>
      </c>
      <c r="G48" s="191">
        <f>SUMIF('Přehled smluv a faktur'!H7:H97,"=6172",'Přehled smluv a faktur'!J7:J97)</f>
        <v>0</v>
      </c>
      <c r="H48" s="191">
        <f>SUMIF('Přehled smluv a faktur'!H7:H97,"=6172",'Přehled smluv a faktur'!L7:L97)</f>
        <v>0</v>
      </c>
    </row>
    <row r="49" spans="1:8" ht="12">
      <c r="A49" s="192" t="s">
        <v>217</v>
      </c>
      <c r="B49" s="193" t="s">
        <v>146</v>
      </c>
      <c r="C49" s="194">
        <f>SUM(C40:C48)</f>
        <v>0</v>
      </c>
      <c r="D49" s="194">
        <f>SUM(D40:D48)</f>
        <v>0</v>
      </c>
      <c r="E49" s="274">
        <v>6179</v>
      </c>
      <c r="F49" s="187" t="s">
        <v>168</v>
      </c>
      <c r="G49" s="191">
        <f>SUMIF('Přehled smluv a faktur'!H7:H97,"=6179",'Přehled smluv a faktur'!J7:J97)</f>
        <v>0</v>
      </c>
      <c r="H49" s="191">
        <f>SUMIF('Přehled smluv a faktur'!H7:H97,"=6179",'Přehled smluv a faktur'!L7:L97)</f>
        <v>0</v>
      </c>
    </row>
    <row r="50" spans="1:8" ht="12">
      <c r="A50" s="274">
        <v>5130</v>
      </c>
      <c r="B50" s="187" t="s">
        <v>148</v>
      </c>
      <c r="C50" s="191">
        <f>SUMIF('Přehled smluv a faktur'!G7:G97,"=5130",'Přehled smluv a faktur'!J7:J97)</f>
        <v>0</v>
      </c>
      <c r="D50" s="191">
        <f>SUMIF('Přehled smluv a faktur'!G7:G97,"=5130",'Přehled smluv a faktur'!L7:L97)</f>
        <v>0</v>
      </c>
      <c r="E50" s="193" t="s">
        <v>231</v>
      </c>
      <c r="F50" s="193" t="s">
        <v>169</v>
      </c>
      <c r="G50" s="195">
        <f>SUM(G46:G49)</f>
        <v>0</v>
      </c>
      <c r="H50" s="195">
        <f>SUM(H46:H49)</f>
        <v>0</v>
      </c>
    </row>
    <row r="51" spans="1:8" ht="12">
      <c r="A51" s="274">
        <v>5131</v>
      </c>
      <c r="B51" s="187" t="s">
        <v>150</v>
      </c>
      <c r="C51" s="191">
        <f>SUMIF('Přehled smluv a faktur'!G7:G97,"=5131",'Přehled smluv a faktur'!J7:J97)</f>
        <v>0</v>
      </c>
      <c r="D51" s="191">
        <f>SUMIF('Přehled smluv a faktur'!G7:G97,"=5131",'Přehled smluv a faktur'!L7:L97)</f>
        <v>0</v>
      </c>
      <c r="E51" s="193" t="s">
        <v>232</v>
      </c>
      <c r="F51" s="188" t="s">
        <v>171</v>
      </c>
      <c r="G51" s="195">
        <f>G50+G45+G35+G29+G19+G9</f>
        <v>0</v>
      </c>
      <c r="H51" s="195">
        <f>H50+H45+H35+H29+H19+H9</f>
        <v>65</v>
      </c>
    </row>
    <row r="52" spans="1:4" ht="12">
      <c r="A52" s="274">
        <v>5132</v>
      </c>
      <c r="B52" s="187" t="s">
        <v>152</v>
      </c>
      <c r="C52" s="191">
        <f>SUMIF('Přehled smluv a faktur'!G7:G97,"=5132",'Přehled smluv a faktur'!J7:J97)</f>
        <v>0</v>
      </c>
      <c r="D52" s="191">
        <f>SUMIF('Přehled smluv a faktur'!G7:G97,"=5132",'Přehled smluv a faktur'!L7:L97)</f>
        <v>0</v>
      </c>
    </row>
    <row r="53" spans="1:8" ht="12">
      <c r="A53" s="274">
        <v>5133</v>
      </c>
      <c r="B53" s="187" t="s">
        <v>218</v>
      </c>
      <c r="C53" s="191">
        <f>SUMIF('Přehled smluv a faktur'!G7:G97,"=5133",'Přehled smluv a faktur'!J7:J97)</f>
        <v>0</v>
      </c>
      <c r="D53" s="191">
        <f>SUMIF('Přehled smluv a faktur'!G7:G97,"=5133",'Přehled smluv a faktur'!L7:L97)</f>
        <v>0</v>
      </c>
      <c r="E53" s="190"/>
      <c r="F53" s="187"/>
      <c r="G53" s="191"/>
      <c r="H53" s="191"/>
    </row>
    <row r="54" spans="1:8" ht="12">
      <c r="A54" s="274">
        <v>5139</v>
      </c>
      <c r="B54" s="187" t="s">
        <v>154</v>
      </c>
      <c r="C54" s="191">
        <f>SUMIF('Přehled smluv a faktur'!G7:G97,"=5139",'Přehled smluv a faktur'!J7:J97)</f>
        <v>0</v>
      </c>
      <c r="D54" s="191">
        <f>SUMIF('Přehled smluv a faktur'!G7:G97,"=5139",'Přehled smluv a faktur'!L7:L97)</f>
        <v>0</v>
      </c>
      <c r="F54" s="199" t="s">
        <v>99</v>
      </c>
      <c r="G54" s="200">
        <f>C67</f>
        <v>0</v>
      </c>
      <c r="H54" s="201">
        <f>D67</f>
        <v>15</v>
      </c>
    </row>
    <row r="55" spans="1:8" ht="12">
      <c r="A55" s="192" t="s">
        <v>219</v>
      </c>
      <c r="B55" s="193" t="s">
        <v>170</v>
      </c>
      <c r="C55" s="194">
        <f>SUM(C50:C54)</f>
        <v>0</v>
      </c>
      <c r="D55" s="194">
        <f>SUM(D50:D54)</f>
        <v>0</v>
      </c>
      <c r="F55" s="202" t="s">
        <v>102</v>
      </c>
      <c r="G55" s="195">
        <f>G51</f>
        <v>0</v>
      </c>
      <c r="H55" s="203">
        <f>H51</f>
        <v>65</v>
      </c>
    </row>
    <row r="56" spans="1:8" ht="12">
      <c r="A56" s="274">
        <v>5154</v>
      </c>
      <c r="B56" s="187" t="s">
        <v>160</v>
      </c>
      <c r="C56" s="191">
        <f>SUMIF('Přehled smluv a faktur'!G7:G97,"=5154",'Přehled smluv a faktur'!J7:J97)</f>
        <v>0</v>
      </c>
      <c r="D56" s="191">
        <f>SUMIF('Přehled smluv a faktur'!G7:G97,"=5154",'Přehled smluv a faktur'!L7:L97)</f>
        <v>0</v>
      </c>
      <c r="E56" s="187"/>
      <c r="F56" s="204" t="s">
        <v>172</v>
      </c>
      <c r="G56" s="205">
        <f>SUM(G54:G55)</f>
        <v>0</v>
      </c>
      <c r="H56" s="206">
        <f>SUM(H54:H55)</f>
        <v>80</v>
      </c>
    </row>
    <row r="57" spans="1:8" ht="12">
      <c r="A57" s="274">
        <v>5155</v>
      </c>
      <c r="B57" s="187" t="s">
        <v>161</v>
      </c>
      <c r="C57" s="191">
        <f>SUMIF('Přehled smluv a faktur'!G7:G97,"=5155",'Přehled smluv a faktur'!J7:J97)</f>
        <v>0</v>
      </c>
      <c r="D57" s="191">
        <f>SUMIF('Přehled smluv a faktur'!G7:G97,"=5155",'Přehled smluv a faktur'!L7:L97)</f>
        <v>0</v>
      </c>
      <c r="E57" s="187"/>
      <c r="F57" s="197"/>
      <c r="G57" s="197"/>
      <c r="H57" s="197"/>
    </row>
    <row r="58" spans="1:8" ht="12">
      <c r="A58" s="274">
        <v>5156</v>
      </c>
      <c r="B58" s="187" t="s">
        <v>162</v>
      </c>
      <c r="C58" s="191">
        <f>SUMIF('Přehled smluv a faktur'!G7:G97,"=5156",'Přehled smluv a faktur'!J7:J97)</f>
        <v>0</v>
      </c>
      <c r="D58" s="191">
        <f>SUMIF('Přehled smluv a faktur'!G7:G97,"=5156",'Přehled smluv a faktur'!L7:L97)</f>
        <v>0</v>
      </c>
      <c r="E58" s="198"/>
      <c r="F58" s="279"/>
      <c r="G58" s="280"/>
      <c r="H58" s="280"/>
    </row>
    <row r="59" spans="1:8" ht="12">
      <c r="A59" s="274">
        <v>5157</v>
      </c>
      <c r="B59" s="187" t="s">
        <v>163</v>
      </c>
      <c r="C59" s="191">
        <f>SUMIF('Přehled smluv a faktur'!G7:G97,"=5157",'Přehled smluv a faktur'!J7:J97)</f>
        <v>0</v>
      </c>
      <c r="D59" s="191">
        <f>SUMIF('Přehled smluv a faktur'!G7:G97,"=5157",'Přehled smluv a faktur'!L7:L97)</f>
        <v>0</v>
      </c>
      <c r="E59" s="198"/>
      <c r="F59" s="279"/>
      <c r="G59" s="280"/>
      <c r="H59" s="280"/>
    </row>
    <row r="60" spans="1:8" ht="12">
      <c r="A60" s="274">
        <v>5159</v>
      </c>
      <c r="B60" s="187" t="s">
        <v>164</v>
      </c>
      <c r="C60" s="191">
        <f>SUMIF('Přehled smluv a faktur'!G7:G97,"=5159",'Přehled smluv a faktur'!J7:J97)</f>
        <v>0</v>
      </c>
      <c r="D60" s="191">
        <f>SUMIF('Přehled smluv a faktur'!G7:G97,"=5159",'Přehled smluv a faktur'!L7:L97)</f>
        <v>0</v>
      </c>
      <c r="E60" s="198"/>
      <c r="F60" s="279"/>
      <c r="G60" s="280"/>
      <c r="H60" s="280"/>
    </row>
    <row r="61" spans="1:8" ht="12">
      <c r="A61" s="192" t="s">
        <v>220</v>
      </c>
      <c r="B61" s="193" t="s">
        <v>221</v>
      </c>
      <c r="C61" s="194">
        <f>SUM(C56:C60)</f>
        <v>0</v>
      </c>
      <c r="D61" s="194">
        <f>SUM(D56:D60)</f>
        <v>0</v>
      </c>
      <c r="E61" s="198"/>
      <c r="F61" s="279"/>
      <c r="G61" s="280"/>
      <c r="H61" s="280"/>
    </row>
    <row r="62" spans="1:8" ht="12">
      <c r="A62" s="274">
        <v>5170</v>
      </c>
      <c r="B62" s="187" t="s">
        <v>165</v>
      </c>
      <c r="C62" s="191">
        <f>SUMIF('Přehled smluv a faktur'!G7:G97,"=5170",'Přehled smluv a faktur'!J7:J97)</f>
        <v>0</v>
      </c>
      <c r="D62" s="191">
        <f>SUMIF('Přehled smluv a faktur'!G7:G97,"=5170",'Přehled smluv a faktur'!L7:L97)</f>
        <v>0</v>
      </c>
      <c r="E62" s="198"/>
      <c r="F62" s="279"/>
      <c r="G62" s="280"/>
      <c r="H62" s="280"/>
    </row>
    <row r="63" spans="1:8" ht="12">
      <c r="A63" s="274">
        <v>5171</v>
      </c>
      <c r="B63" s="187" t="s">
        <v>166</v>
      </c>
      <c r="C63" s="191">
        <f>SUMIF('Přehled smluv a faktur'!G7:G97,"=5171",'Přehled smluv a faktur'!J7:J97)</f>
        <v>0</v>
      </c>
      <c r="D63" s="191">
        <f>SUMIF('Přehled smluv a faktur'!G7:G97,"=5171",'Přehled smluv a faktur'!L7:L97)</f>
        <v>0</v>
      </c>
      <c r="E63" s="198"/>
      <c r="F63" s="279"/>
      <c r="G63" s="280"/>
      <c r="H63" s="280"/>
    </row>
    <row r="64" spans="1:8" ht="12">
      <c r="A64" s="274">
        <v>5172</v>
      </c>
      <c r="B64" s="187" t="s">
        <v>167</v>
      </c>
      <c r="C64" s="191">
        <f>SUMIF('Přehled smluv a faktur'!G7:G97,"=5172",'Přehled smluv a faktur'!J7:J97)</f>
        <v>0</v>
      </c>
      <c r="D64" s="191">
        <f>SUMIF('Přehled smluv a faktur'!G7:G97,"=5172",'Přehled smluv a faktur'!L7:L97)</f>
        <v>0</v>
      </c>
      <c r="E64" s="198"/>
      <c r="F64" s="279"/>
      <c r="G64" s="280"/>
      <c r="H64" s="280"/>
    </row>
    <row r="65" spans="1:8" ht="12">
      <c r="A65" s="274">
        <v>5179</v>
      </c>
      <c r="B65" s="187" t="s">
        <v>168</v>
      </c>
      <c r="C65" s="191">
        <f>SUMIF('Přehled smluv a faktur'!G7:G97,"=5179",'Přehled smluv a faktur'!J7:J97)</f>
        <v>0</v>
      </c>
      <c r="D65" s="191">
        <f>SUMIF('Přehled smluv a faktur'!G7:G97,"=5179",'Přehled smluv a faktur'!L7:L97)</f>
        <v>0</v>
      </c>
      <c r="E65" s="198"/>
      <c r="F65" s="279"/>
      <c r="G65" s="280"/>
      <c r="H65" s="280"/>
    </row>
    <row r="66" spans="1:8" ht="12">
      <c r="A66" s="192" t="s">
        <v>222</v>
      </c>
      <c r="B66" s="193" t="s">
        <v>169</v>
      </c>
      <c r="C66" s="194">
        <f>SUM(C62:C65)</f>
        <v>0</v>
      </c>
      <c r="D66" s="194">
        <f>SUM(D62:D65)</f>
        <v>0</v>
      </c>
      <c r="E66" s="198"/>
      <c r="F66" s="279"/>
      <c r="G66" s="280"/>
      <c r="H66" s="280"/>
    </row>
    <row r="67" spans="1:8" ht="12">
      <c r="A67" s="192" t="s">
        <v>223</v>
      </c>
      <c r="B67" s="188" t="s">
        <v>171</v>
      </c>
      <c r="C67" s="194">
        <f>C66+C61+C55+C49+C39+C33+C23+C13+C8</f>
        <v>0</v>
      </c>
      <c r="D67" s="194">
        <f>D66+D61+D55+D49+D39+D33+D23+D13+D8</f>
        <v>15</v>
      </c>
      <c r="E67" s="198"/>
      <c r="F67" s="279"/>
      <c r="G67" s="280"/>
      <c r="H67" s="280"/>
    </row>
    <row r="68" spans="5:6" ht="12">
      <c r="E68" s="207"/>
      <c r="F68" s="207"/>
    </row>
  </sheetData>
  <sheetProtection/>
  <mergeCells count="2">
    <mergeCell ref="C1:D1"/>
    <mergeCell ref="G1:H1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C41" sqref="C41"/>
    </sheetView>
  </sheetViews>
  <sheetFormatPr defaultColWidth="9.140625" defaultRowHeight="12.75"/>
  <cols>
    <col min="1" max="1" width="34.140625" style="179" customWidth="1"/>
    <col min="2" max="2" width="19.7109375" style="269" customWidth="1"/>
    <col min="3" max="3" width="18.57421875" style="179" customWidth="1"/>
    <col min="4" max="4" width="15.7109375" style="179" customWidth="1"/>
    <col min="5" max="5" width="15.57421875" style="181" customWidth="1"/>
    <col min="6" max="6" width="12.8515625" style="179" customWidth="1"/>
    <col min="7" max="16384" width="9.140625" style="179" customWidth="1"/>
  </cols>
  <sheetData>
    <row r="1" spans="1:6" ht="11.25" customHeight="1">
      <c r="A1" s="622" t="s">
        <v>175</v>
      </c>
      <c r="B1" s="622"/>
      <c r="C1" s="622"/>
      <c r="D1" s="270"/>
      <c r="E1" s="208"/>
      <c r="F1" s="209"/>
    </row>
    <row r="2" spans="2:4" ht="11.25" customHeight="1">
      <c r="B2" s="210"/>
      <c r="C2" s="182"/>
      <c r="D2" s="182"/>
    </row>
    <row r="3" spans="1:4" ht="11.25" customHeight="1">
      <c r="A3" s="211" t="s">
        <v>176</v>
      </c>
      <c r="B3" s="210"/>
      <c r="C3" s="182"/>
      <c r="D3" s="182"/>
    </row>
    <row r="4" spans="1:4" ht="11.25" customHeight="1">
      <c r="A4" s="212" t="s">
        <v>177</v>
      </c>
      <c r="B4" s="213" t="s">
        <v>178</v>
      </c>
      <c r="C4" s="623" t="s">
        <v>179</v>
      </c>
      <c r="D4" s="623"/>
    </row>
    <row r="5" spans="1:4" ht="11.25" customHeight="1">
      <c r="A5" s="214"/>
      <c r="B5" s="215"/>
      <c r="C5" s="624"/>
      <c r="D5" s="624"/>
    </row>
    <row r="6" spans="1:4" ht="11.25" customHeight="1">
      <c r="A6" s="216"/>
      <c r="B6" s="217"/>
      <c r="C6" s="620"/>
      <c r="D6" s="620"/>
    </row>
    <row r="7" spans="1:4" ht="11.25" customHeight="1">
      <c r="A7" s="218"/>
      <c r="B7" s="219"/>
      <c r="C7" s="620"/>
      <c r="D7" s="620"/>
    </row>
    <row r="8" spans="1:4" ht="11.25" customHeight="1">
      <c r="A8" s="220"/>
      <c r="B8" s="221"/>
      <c r="C8" s="621"/>
      <c r="D8" s="621"/>
    </row>
    <row r="9" ht="11.25" customHeight="1">
      <c r="B9" s="222"/>
    </row>
    <row r="10" spans="1:2" ht="11.25" customHeight="1">
      <c r="A10" s="223" t="s">
        <v>180</v>
      </c>
      <c r="B10" s="222"/>
    </row>
    <row r="11" spans="1:5" ht="18.75" customHeight="1">
      <c r="A11" s="224" t="s">
        <v>181</v>
      </c>
      <c r="B11" s="225" t="s">
        <v>182</v>
      </c>
      <c r="C11" s="226" t="s">
        <v>183</v>
      </c>
      <c r="D11" s="227" t="s">
        <v>184</v>
      </c>
      <c r="E11" s="228"/>
    </row>
    <row r="12" spans="1:5" ht="11.25" customHeight="1">
      <c r="A12" s="229" t="s">
        <v>185</v>
      </c>
      <c r="B12" s="230"/>
      <c r="C12" s="231"/>
      <c r="D12" s="232"/>
      <c r="E12" s="233"/>
    </row>
    <row r="13" spans="1:5" ht="11.25" customHeight="1">
      <c r="A13" s="234" t="s">
        <v>186</v>
      </c>
      <c r="B13" s="235"/>
      <c r="C13" s="236"/>
      <c r="D13" s="237"/>
      <c r="E13" s="233"/>
    </row>
    <row r="14" spans="1:5" ht="11.25" customHeight="1">
      <c r="A14" s="182"/>
      <c r="B14" s="238"/>
      <c r="C14" s="239"/>
      <c r="D14" s="239"/>
      <c r="E14" s="239"/>
    </row>
    <row r="15" spans="1:5" ht="11.25" customHeight="1" hidden="1">
      <c r="A15" s="240" t="s">
        <v>187</v>
      </c>
      <c r="B15" s="238"/>
      <c r="C15" s="239"/>
      <c r="D15" s="239"/>
      <c r="E15" s="239"/>
    </row>
    <row r="16" spans="1:5" ht="11.25" customHeight="1" hidden="1">
      <c r="A16" s="182"/>
      <c r="B16" s="238"/>
      <c r="C16" s="239"/>
      <c r="D16" s="239"/>
      <c r="E16" s="239"/>
    </row>
    <row r="17" spans="1:6" ht="11.25" customHeight="1" hidden="1">
      <c r="A17" s="589" t="s">
        <v>188</v>
      </c>
      <c r="B17" s="612" t="s">
        <v>189</v>
      </c>
      <c r="C17" s="614" t="s">
        <v>190</v>
      </c>
      <c r="D17" s="611" t="s">
        <v>191</v>
      </c>
      <c r="E17" s="611"/>
      <c r="F17" s="611" t="s">
        <v>184</v>
      </c>
    </row>
    <row r="18" spans="1:6" ht="11.25" customHeight="1" hidden="1">
      <c r="A18" s="590"/>
      <c r="B18" s="613"/>
      <c r="C18" s="615"/>
      <c r="D18" s="241" t="s">
        <v>192</v>
      </c>
      <c r="E18" s="242" t="s">
        <v>193</v>
      </c>
      <c r="F18" s="611"/>
    </row>
    <row r="19" spans="1:6" ht="11.25" customHeight="1" hidden="1">
      <c r="A19" s="243"/>
      <c r="B19" s="244"/>
      <c r="C19" s="244"/>
      <c r="D19" s="244"/>
      <c r="E19" s="244"/>
      <c r="F19" s="245"/>
    </row>
    <row r="20" spans="1:6" ht="11.25" customHeight="1" hidden="1">
      <c r="A20" s="246"/>
      <c r="B20" s="232"/>
      <c r="C20" s="247"/>
      <c r="D20" s="247"/>
      <c r="E20" s="232"/>
      <c r="F20" s="248"/>
    </row>
    <row r="21" spans="1:6" ht="11.25" customHeight="1" hidden="1">
      <c r="A21" s="249"/>
      <c r="B21" s="250"/>
      <c r="C21" s="251"/>
      <c r="D21" s="251"/>
      <c r="E21" s="250"/>
      <c r="F21" s="252"/>
    </row>
    <row r="22" spans="1:5" ht="11.25" customHeight="1">
      <c r="A22" s="182" t="s">
        <v>187</v>
      </c>
      <c r="B22" s="238"/>
      <c r="C22" s="239"/>
      <c r="D22" s="239"/>
      <c r="E22" s="239"/>
    </row>
    <row r="23" spans="1:6" ht="11.25" customHeight="1">
      <c r="A23" s="589" t="s">
        <v>188</v>
      </c>
      <c r="B23" s="612" t="s">
        <v>189</v>
      </c>
      <c r="C23" s="614" t="s">
        <v>194</v>
      </c>
      <c r="D23" s="611" t="s">
        <v>191</v>
      </c>
      <c r="E23" s="611"/>
      <c r="F23" s="611" t="s">
        <v>184</v>
      </c>
    </row>
    <row r="24" spans="1:6" ht="11.25" customHeight="1">
      <c r="A24" s="590"/>
      <c r="B24" s="613"/>
      <c r="C24" s="615"/>
      <c r="D24" s="241" t="s">
        <v>192</v>
      </c>
      <c r="E24" s="242" t="s">
        <v>193</v>
      </c>
      <c r="F24" s="611"/>
    </row>
    <row r="25" spans="1:6" ht="11.25" customHeight="1">
      <c r="A25" s="243"/>
      <c r="B25" s="244"/>
      <c r="C25" s="244"/>
      <c r="D25" s="244"/>
      <c r="E25" s="244"/>
      <c r="F25" s="245"/>
    </row>
    <row r="26" spans="1:6" ht="11.25" customHeight="1">
      <c r="A26" s="246"/>
      <c r="B26" s="232"/>
      <c r="C26" s="247"/>
      <c r="D26" s="247"/>
      <c r="E26" s="232"/>
      <c r="F26" s="253"/>
    </row>
    <row r="27" spans="1:6" ht="11.25" customHeight="1">
      <c r="A27" s="234"/>
      <c r="B27" s="237"/>
      <c r="C27" s="254"/>
      <c r="D27" s="254"/>
      <c r="E27" s="237"/>
      <c r="F27" s="255"/>
    </row>
    <row r="28" spans="1:6" ht="11.25" customHeight="1">
      <c r="A28" s="256"/>
      <c r="B28" s="257"/>
      <c r="C28" s="258"/>
      <c r="D28" s="258"/>
      <c r="E28" s="257"/>
      <c r="F28" s="259"/>
    </row>
    <row r="29" spans="1:6" ht="11.25" customHeight="1">
      <c r="A29" s="260" t="s">
        <v>195</v>
      </c>
      <c r="B29" s="261"/>
      <c r="C29" s="262"/>
      <c r="D29" s="262"/>
      <c r="E29" s="261"/>
      <c r="F29" s="263"/>
    </row>
    <row r="30" spans="1:6" ht="11.25" customHeight="1">
      <c r="A30" s="589" t="s">
        <v>196</v>
      </c>
      <c r="B30" s="612" t="s">
        <v>189</v>
      </c>
      <c r="C30" s="614" t="s">
        <v>197</v>
      </c>
      <c r="D30" s="611" t="s">
        <v>198</v>
      </c>
      <c r="E30" s="611"/>
      <c r="F30" s="611" t="s">
        <v>184</v>
      </c>
    </row>
    <row r="31" spans="1:6" ht="13.5" customHeight="1">
      <c r="A31" s="590"/>
      <c r="B31" s="613"/>
      <c r="C31" s="615"/>
      <c r="D31" s="241" t="s">
        <v>192</v>
      </c>
      <c r="E31" s="242" t="s">
        <v>193</v>
      </c>
      <c r="F31" s="611"/>
    </row>
    <row r="32" spans="1:6" ht="11.25" customHeight="1">
      <c r="A32" s="243"/>
      <c r="B32" s="244"/>
      <c r="C32" s="244"/>
      <c r="D32" s="244"/>
      <c r="E32" s="244"/>
      <c r="F32" s="245"/>
    </row>
    <row r="33" spans="1:6" ht="11.25" customHeight="1">
      <c r="A33" s="246"/>
      <c r="B33" s="232"/>
      <c r="C33" s="247"/>
      <c r="D33" s="247"/>
      <c r="E33" s="232"/>
      <c r="F33" s="253"/>
    </row>
    <row r="34" spans="1:6" ht="11.25" customHeight="1">
      <c r="A34" s="246"/>
      <c r="B34" s="232"/>
      <c r="C34" s="247"/>
      <c r="D34" s="247"/>
      <c r="E34" s="232"/>
      <c r="F34" s="253"/>
    </row>
    <row r="35" spans="1:6" ht="11.25" customHeight="1">
      <c r="A35" s="246"/>
      <c r="B35" s="232"/>
      <c r="C35" s="247"/>
      <c r="D35" s="247"/>
      <c r="E35" s="232"/>
      <c r="F35" s="253"/>
    </row>
    <row r="36" spans="1:6" ht="11.25" customHeight="1">
      <c r="A36" s="246"/>
      <c r="B36" s="232"/>
      <c r="C36" s="247"/>
      <c r="D36" s="247"/>
      <c r="E36" s="232"/>
      <c r="F36" s="253"/>
    </row>
    <row r="37" spans="1:6" ht="11.25" customHeight="1">
      <c r="A37" s="246"/>
      <c r="B37" s="232"/>
      <c r="C37" s="247"/>
      <c r="D37" s="247"/>
      <c r="E37" s="232"/>
      <c r="F37" s="253"/>
    </row>
    <row r="38" spans="1:6" ht="11.25" customHeight="1">
      <c r="A38" s="246"/>
      <c r="B38" s="232"/>
      <c r="C38" s="247"/>
      <c r="D38" s="247"/>
      <c r="E38" s="232"/>
      <c r="F38" s="253"/>
    </row>
    <row r="39" spans="1:6" ht="11.25" customHeight="1">
      <c r="A39" s="249"/>
      <c r="B39" s="250"/>
      <c r="C39" s="251"/>
      <c r="D39" s="251"/>
      <c r="E39" s="250"/>
      <c r="F39" s="264"/>
    </row>
    <row r="40" spans="1:5" ht="12.75" customHeight="1">
      <c r="A40" s="182"/>
      <c r="B40" s="238"/>
      <c r="C40" s="239"/>
      <c r="D40" s="239"/>
      <c r="E40" s="239"/>
    </row>
    <row r="41" spans="1:5" ht="12.75" customHeight="1">
      <c r="A41" s="211" t="s">
        <v>199</v>
      </c>
      <c r="B41" s="238"/>
      <c r="C41" s="239"/>
      <c r="D41" s="239"/>
      <c r="E41" s="239"/>
    </row>
    <row r="42" spans="1:6" ht="18.75" customHeight="1">
      <c r="A42" s="591" t="s">
        <v>200</v>
      </c>
      <c r="B42" s="592"/>
      <c r="C42" s="265" t="s">
        <v>201</v>
      </c>
      <c r="D42" s="591" t="s">
        <v>202</v>
      </c>
      <c r="E42" s="593"/>
      <c r="F42" s="594"/>
    </row>
    <row r="43" spans="1:6" ht="11.25" customHeight="1">
      <c r="A43" s="616"/>
      <c r="B43" s="617"/>
      <c r="C43" s="266"/>
      <c r="D43" s="618"/>
      <c r="E43" s="619"/>
      <c r="F43" s="617"/>
    </row>
    <row r="44" spans="1:6" ht="11.25" customHeight="1">
      <c r="A44" s="585"/>
      <c r="B44" s="586"/>
      <c r="C44" s="267"/>
      <c r="D44" s="587"/>
      <c r="E44" s="588"/>
      <c r="F44" s="586"/>
    </row>
    <row r="45" spans="1:6" ht="11.25" customHeight="1">
      <c r="A45" s="585"/>
      <c r="B45" s="586"/>
      <c r="C45" s="267"/>
      <c r="D45" s="587"/>
      <c r="E45" s="588"/>
      <c r="F45" s="586"/>
    </row>
    <row r="46" spans="1:6" ht="11.25" customHeight="1">
      <c r="A46" s="607"/>
      <c r="B46" s="608"/>
      <c r="C46" s="268"/>
      <c r="D46" s="609"/>
      <c r="E46" s="610"/>
      <c r="F46" s="608"/>
    </row>
    <row r="48" spans="1:10" ht="9.75">
      <c r="A48" s="582" t="s">
        <v>203</v>
      </c>
      <c r="B48" s="582" t="s">
        <v>94</v>
      </c>
      <c r="C48" s="595" t="s">
        <v>95</v>
      </c>
      <c r="D48" s="596"/>
      <c r="E48" s="582" t="s">
        <v>96</v>
      </c>
      <c r="F48" s="603"/>
      <c r="G48" s="604"/>
      <c r="H48" s="596"/>
      <c r="I48" s="272"/>
      <c r="J48" s="271"/>
    </row>
    <row r="49" spans="1:10" ht="9.75">
      <c r="A49" s="583"/>
      <c r="B49" s="583"/>
      <c r="C49" s="597"/>
      <c r="D49" s="598"/>
      <c r="E49" s="601"/>
      <c r="F49" s="597"/>
      <c r="G49" s="605"/>
      <c r="H49" s="598"/>
      <c r="I49" s="271"/>
      <c r="J49" s="271"/>
    </row>
    <row r="50" spans="1:10" ht="9.75">
      <c r="A50" s="584"/>
      <c r="B50" s="584"/>
      <c r="C50" s="599"/>
      <c r="D50" s="600"/>
      <c r="E50" s="602"/>
      <c r="F50" s="599"/>
      <c r="G50" s="606"/>
      <c r="H50" s="600"/>
      <c r="I50" s="271"/>
      <c r="J50" s="271"/>
    </row>
  </sheetData>
  <sheetProtection/>
  <protectedRanges>
    <protectedRange sqref="C48:D48" name="Oblast3"/>
  </protectedRanges>
  <mergeCells count="36">
    <mergeCell ref="A1:C1"/>
    <mergeCell ref="C4:D4"/>
    <mergeCell ref="C5:D5"/>
    <mergeCell ref="C6:D6"/>
    <mergeCell ref="A17:A18"/>
    <mergeCell ref="B17:B18"/>
    <mergeCell ref="C17:C18"/>
    <mergeCell ref="D17:E17"/>
    <mergeCell ref="F17:F18"/>
    <mergeCell ref="F23:F24"/>
    <mergeCell ref="F30:F31"/>
    <mergeCell ref="C7:D7"/>
    <mergeCell ref="C8:D8"/>
    <mergeCell ref="A45:B45"/>
    <mergeCell ref="D45:F45"/>
    <mergeCell ref="A23:A24"/>
    <mergeCell ref="B23:B24"/>
    <mergeCell ref="C23:C24"/>
    <mergeCell ref="A46:B46"/>
    <mergeCell ref="D46:F46"/>
    <mergeCell ref="D23:E23"/>
    <mergeCell ref="B30:B31"/>
    <mergeCell ref="C30:C31"/>
    <mergeCell ref="D30:E30"/>
    <mergeCell ref="A43:B43"/>
    <mergeCell ref="D43:F43"/>
    <mergeCell ref="A48:A50"/>
    <mergeCell ref="B48:B50"/>
    <mergeCell ref="A44:B44"/>
    <mergeCell ref="D44:F44"/>
    <mergeCell ref="A30:A31"/>
    <mergeCell ref="A42:B42"/>
    <mergeCell ref="D42:F42"/>
    <mergeCell ref="C48:D50"/>
    <mergeCell ref="E48:E50"/>
    <mergeCell ref="F48:H50"/>
  </mergeCells>
  <printOptions/>
  <pageMargins left="0.787401575" right="0.787401575" top="0.984251969" bottom="0.984251969" header="0.4921259845" footer="0.4921259845"/>
  <pageSetup horizontalDpi="600" verticalDpi="600" orientation="landscape" paperSize="9" scale="93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5"/>
  <sheetViews>
    <sheetView zoomScalePageLayoutView="0" workbookViewId="0" topLeftCell="A1">
      <selection activeCell="C1" sqref="C1:C2"/>
    </sheetView>
  </sheetViews>
  <sheetFormatPr defaultColWidth="9.140625" defaultRowHeight="12.75"/>
  <sheetData>
    <row r="1" spans="1:3" ht="12.75">
      <c r="A1" s="274">
        <v>5010</v>
      </c>
      <c r="B1" s="274">
        <v>6010</v>
      </c>
      <c r="C1" t="s">
        <v>173</v>
      </c>
    </row>
    <row r="2" spans="1:3" ht="12.75">
      <c r="A2" s="274">
        <v>5011</v>
      </c>
      <c r="B2" s="274">
        <v>6011</v>
      </c>
      <c r="C2" t="s">
        <v>174</v>
      </c>
    </row>
    <row r="3" spans="1:2" ht="12.75">
      <c r="A3" s="274">
        <v>5012</v>
      </c>
      <c r="B3" s="274">
        <v>6012</v>
      </c>
    </row>
    <row r="4" spans="1:2" ht="12.75">
      <c r="A4" s="274">
        <v>5014</v>
      </c>
      <c r="B4" s="274">
        <v>6013</v>
      </c>
    </row>
    <row r="5" spans="1:2" ht="12.75">
      <c r="A5" s="274">
        <v>5019</v>
      </c>
      <c r="B5" s="274">
        <v>6014</v>
      </c>
    </row>
    <row r="6" spans="1:2" ht="12.75">
      <c r="A6" s="274">
        <v>5030</v>
      </c>
      <c r="B6" s="274">
        <v>6019</v>
      </c>
    </row>
    <row r="7" spans="1:2" ht="12.75">
      <c r="A7" s="274">
        <v>5031</v>
      </c>
      <c r="B7" s="274">
        <v>6090</v>
      </c>
    </row>
    <row r="8" spans="1:2" ht="12.75">
      <c r="A8" s="274">
        <v>5032</v>
      </c>
      <c r="B8" s="274">
        <v>6091</v>
      </c>
    </row>
    <row r="9" spans="1:2" ht="12.75">
      <c r="A9" s="274">
        <v>5039</v>
      </c>
      <c r="B9" s="274">
        <v>6092</v>
      </c>
    </row>
    <row r="10" spans="1:2" ht="12.75">
      <c r="A10" s="274">
        <v>5050</v>
      </c>
      <c r="B10" s="274">
        <v>6093</v>
      </c>
    </row>
    <row r="11" spans="1:2" ht="12.75">
      <c r="A11" s="274">
        <v>5051</v>
      </c>
      <c r="B11" s="274">
        <v>6094</v>
      </c>
    </row>
    <row r="12" spans="1:2" ht="12.75">
      <c r="A12" s="274">
        <v>5052</v>
      </c>
      <c r="B12" s="274">
        <v>6095</v>
      </c>
    </row>
    <row r="13" spans="1:2" ht="12.75">
      <c r="A13" s="274">
        <v>5053</v>
      </c>
      <c r="B13" s="274">
        <v>6096</v>
      </c>
    </row>
    <row r="14" spans="1:2" ht="12.75">
      <c r="A14" s="274">
        <v>5054</v>
      </c>
      <c r="B14" s="274">
        <v>6097</v>
      </c>
    </row>
    <row r="15" spans="1:2" ht="12.75">
      <c r="A15" s="274">
        <v>5055</v>
      </c>
      <c r="B15" s="274">
        <v>6099</v>
      </c>
    </row>
    <row r="16" spans="1:2" ht="12.75">
      <c r="A16" s="274">
        <v>5056</v>
      </c>
      <c r="B16" s="274">
        <v>6110</v>
      </c>
    </row>
    <row r="17" spans="1:2" ht="12.75">
      <c r="A17" s="274">
        <v>5057</v>
      </c>
      <c r="B17" s="274">
        <v>6111</v>
      </c>
    </row>
    <row r="18" spans="1:2" ht="12.75">
      <c r="A18" s="274">
        <v>5058</v>
      </c>
      <c r="B18" s="274">
        <v>6112</v>
      </c>
    </row>
    <row r="19" spans="1:2" ht="12.75">
      <c r="A19" s="274">
        <v>5070</v>
      </c>
      <c r="B19" s="274">
        <v>6113</v>
      </c>
    </row>
    <row r="20" spans="1:2" ht="12.75">
      <c r="A20" s="274">
        <v>5071</v>
      </c>
      <c r="B20" s="274">
        <v>6114</v>
      </c>
    </row>
    <row r="21" spans="1:2" ht="12.75">
      <c r="A21" s="274">
        <v>5072</v>
      </c>
      <c r="B21" s="274">
        <v>6115</v>
      </c>
    </row>
    <row r="22" spans="1:2" ht="12.75">
      <c r="A22" s="274">
        <v>5073</v>
      </c>
      <c r="B22" s="274">
        <v>6116</v>
      </c>
    </row>
    <row r="23" spans="1:2" ht="12.75">
      <c r="A23" s="274">
        <v>5074</v>
      </c>
      <c r="B23" s="274">
        <v>6117</v>
      </c>
    </row>
    <row r="24" spans="1:2" ht="12.75">
      <c r="A24" s="274">
        <v>5075</v>
      </c>
      <c r="B24" s="274">
        <v>6119</v>
      </c>
    </row>
    <row r="25" spans="1:2" ht="12.75">
      <c r="A25" s="274">
        <v>5076</v>
      </c>
      <c r="B25" s="274">
        <v>6130</v>
      </c>
    </row>
    <row r="26" spans="1:2" ht="12.75">
      <c r="A26" s="274">
        <v>5077</v>
      </c>
      <c r="B26" s="274">
        <v>6131</v>
      </c>
    </row>
    <row r="27" spans="1:2" ht="12.75">
      <c r="A27" s="274">
        <v>5078</v>
      </c>
      <c r="B27" s="274">
        <v>6132</v>
      </c>
    </row>
    <row r="28" spans="1:2" ht="12.75">
      <c r="A28" s="274">
        <v>5090</v>
      </c>
      <c r="B28" s="274">
        <v>6133</v>
      </c>
    </row>
    <row r="29" spans="1:2" ht="12.75">
      <c r="A29" s="274">
        <v>5091</v>
      </c>
      <c r="B29" s="274">
        <v>6139</v>
      </c>
    </row>
    <row r="30" spans="1:2" ht="12.75">
      <c r="A30" s="274">
        <v>5093</v>
      </c>
      <c r="B30" s="274">
        <v>6150</v>
      </c>
    </row>
    <row r="31" spans="1:2" ht="12.75">
      <c r="A31" s="274">
        <v>5095</v>
      </c>
      <c r="B31" s="274">
        <v>6151</v>
      </c>
    </row>
    <row r="32" spans="1:2" ht="12.75">
      <c r="A32" s="274">
        <v>5099</v>
      </c>
      <c r="B32" s="274">
        <v>6152</v>
      </c>
    </row>
    <row r="33" spans="1:2" ht="12.75">
      <c r="A33" s="274">
        <v>5110</v>
      </c>
      <c r="B33" s="274">
        <v>6153</v>
      </c>
    </row>
    <row r="34" spans="1:2" ht="12.75">
      <c r="A34" s="274">
        <v>5111</v>
      </c>
      <c r="B34" s="274">
        <v>6154</v>
      </c>
    </row>
    <row r="35" spans="1:2" ht="12.75">
      <c r="A35" s="274">
        <v>5112</v>
      </c>
      <c r="B35" s="274">
        <v>6155</v>
      </c>
    </row>
    <row r="36" spans="1:2" ht="12.75">
      <c r="A36" s="274">
        <v>5113</v>
      </c>
      <c r="B36" s="274">
        <v>6156</v>
      </c>
    </row>
    <row r="37" spans="1:2" ht="12.75">
      <c r="A37" s="274">
        <v>5114</v>
      </c>
      <c r="B37" s="274">
        <v>6157</v>
      </c>
    </row>
    <row r="38" spans="1:2" ht="12.75">
      <c r="A38" s="274">
        <v>5115</v>
      </c>
      <c r="B38" s="274">
        <v>6159</v>
      </c>
    </row>
    <row r="39" spans="1:2" ht="12.75">
      <c r="A39" s="274">
        <v>5116</v>
      </c>
      <c r="B39" s="274">
        <v>6170</v>
      </c>
    </row>
    <row r="40" spans="1:2" ht="12.75">
      <c r="A40" s="274">
        <v>5117</v>
      </c>
      <c r="B40" s="274">
        <v>6171</v>
      </c>
    </row>
    <row r="41" spans="1:2" ht="12.75">
      <c r="A41" s="274">
        <v>5119</v>
      </c>
      <c r="B41" s="274">
        <v>6172</v>
      </c>
    </row>
    <row r="42" spans="1:2" ht="12.75">
      <c r="A42" s="274">
        <v>5130</v>
      </c>
      <c r="B42" s="274">
        <v>6179</v>
      </c>
    </row>
    <row r="43" ht="12.75">
      <c r="A43" s="274">
        <v>5131</v>
      </c>
    </row>
    <row r="44" ht="12.75">
      <c r="A44" s="274">
        <v>5132</v>
      </c>
    </row>
    <row r="45" ht="12.75">
      <c r="A45" s="274">
        <v>5133</v>
      </c>
    </row>
    <row r="46" ht="12.75">
      <c r="A46" s="274">
        <v>5139</v>
      </c>
    </row>
    <row r="47" ht="12.75">
      <c r="A47" s="274">
        <v>5154</v>
      </c>
    </row>
    <row r="48" ht="12.75">
      <c r="A48" s="274">
        <v>5155</v>
      </c>
    </row>
    <row r="49" ht="12.75">
      <c r="A49" s="274">
        <v>5156</v>
      </c>
    </row>
    <row r="50" ht="12.75">
      <c r="A50" s="274">
        <v>5157</v>
      </c>
    </row>
    <row r="51" ht="12.75">
      <c r="A51" s="274">
        <v>5159</v>
      </c>
    </row>
    <row r="52" spans="1:2" ht="12.75">
      <c r="A52" s="282">
        <v>5170</v>
      </c>
      <c r="B52" s="193"/>
    </row>
    <row r="53" ht="12.75">
      <c r="A53" s="282">
        <v>5171</v>
      </c>
    </row>
    <row r="54" ht="12.75">
      <c r="A54" s="282">
        <v>5172</v>
      </c>
    </row>
    <row r="55" ht="12.75">
      <c r="A55" s="282">
        <v>5179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dvorakoval</dc:creator>
  <cp:keywords/>
  <dc:description/>
  <cp:lastModifiedBy>Kučerová Jana, Ing. (MPSV)</cp:lastModifiedBy>
  <cp:lastPrinted>2018-02-02T09:44:05Z</cp:lastPrinted>
  <dcterms:created xsi:type="dcterms:W3CDTF">2005-10-27T08:47:25Z</dcterms:created>
  <dcterms:modified xsi:type="dcterms:W3CDTF">2018-02-21T10:30:50Z</dcterms:modified>
  <cp:category/>
  <cp:version/>
  <cp:contentType/>
  <cp:contentStatus/>
</cp:coreProperties>
</file>